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50" activeTab="12"/>
  </bookViews>
  <sheets>
    <sheet name="I HCD enero 21" sheetId="13" r:id="rId1"/>
    <sheet name="I HCD febrero21" sheetId="14" r:id="rId2"/>
    <sheet name="I HCD marzo" sheetId="15" r:id="rId3"/>
    <sheet name="I HCD abril" sheetId="16" r:id="rId4"/>
    <sheet name="I HCD mayo" sheetId="17" r:id="rId5"/>
    <sheet name="I HCD junio" sheetId="18" r:id="rId6"/>
    <sheet name="I HCD julio" sheetId="19" r:id="rId7"/>
    <sheet name="I HCD agosto" sheetId="20" r:id="rId8"/>
    <sheet name="I HCD sept" sheetId="21" r:id="rId9"/>
    <sheet name="I HCD oct" sheetId="22" r:id="rId10"/>
    <sheet name="I HCD nov" sheetId="23" r:id="rId11"/>
    <sheet name="I HCD dic" sheetId="24" r:id="rId12"/>
    <sheet name="I HCD ene a dic" sheetId="25" r:id="rId13"/>
    <sheet name="Hoja1" sheetId="1" r:id="rId14"/>
  </sheets>
  <externalReferences>
    <externalReference r:id="rId1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3" l="1"/>
  <c r="D9" i="13"/>
  <c r="I9" i="13"/>
  <c r="D10" i="13"/>
  <c r="I10" i="13"/>
  <c r="D11" i="13"/>
  <c r="D12" i="13"/>
  <c r="I12" i="13"/>
  <c r="D13" i="13"/>
  <c r="I13" i="13"/>
  <c r="D14" i="13"/>
  <c r="I14" i="13"/>
  <c r="D15" i="13"/>
  <c r="D16" i="13"/>
  <c r="I16" i="13"/>
  <c r="K16" i="13" s="1"/>
  <c r="K21" i="13" s="1"/>
  <c r="D17" i="13"/>
  <c r="D18" i="13"/>
  <c r="D19" i="13"/>
  <c r="K19" i="13"/>
  <c r="D20" i="13"/>
  <c r="K20" i="13"/>
  <c r="D21" i="13"/>
  <c r="D22" i="13"/>
  <c r="D23" i="13"/>
  <c r="D24" i="13"/>
  <c r="I24" i="13"/>
  <c r="D25" i="13"/>
  <c r="D26" i="13"/>
  <c r="D27" i="13"/>
  <c r="D29" i="13"/>
  <c r="D30" i="13"/>
  <c r="D31" i="13"/>
  <c r="D33" i="13"/>
  <c r="D34" i="13"/>
  <c r="D35" i="13"/>
  <c r="I35" i="13"/>
  <c r="D36" i="13"/>
  <c r="D37" i="13"/>
  <c r="I37" i="13"/>
  <c r="K37" i="13" s="1"/>
  <c r="D38" i="13"/>
  <c r="E38" i="13" s="1"/>
  <c r="E43" i="13" s="1"/>
  <c r="E41" i="13"/>
  <c r="E4" i="14"/>
  <c r="D7" i="14"/>
  <c r="D8" i="14"/>
  <c r="I8" i="14"/>
  <c r="D9" i="14"/>
  <c r="I9" i="14"/>
  <c r="D10" i="14"/>
  <c r="D11" i="14"/>
  <c r="I11" i="14"/>
  <c r="I15" i="14" s="1"/>
  <c r="K15" i="14" s="1"/>
  <c r="K20" i="14" s="1"/>
  <c r="D12" i="14"/>
  <c r="I12" i="14"/>
  <c r="D13" i="14"/>
  <c r="I13" i="14"/>
  <c r="D14" i="14"/>
  <c r="D15" i="14"/>
  <c r="D16" i="14"/>
  <c r="D17" i="14"/>
  <c r="D18" i="14"/>
  <c r="K18" i="14"/>
  <c r="D19" i="14"/>
  <c r="K19" i="14"/>
  <c r="D20" i="14"/>
  <c r="D21" i="14"/>
  <c r="D22" i="14"/>
  <c r="D23" i="14"/>
  <c r="D24" i="14"/>
  <c r="I24" i="14"/>
  <c r="D25" i="14"/>
  <c r="D26" i="14"/>
  <c r="D28" i="14"/>
  <c r="D29" i="14"/>
  <c r="D30" i="14"/>
  <c r="D32" i="14"/>
  <c r="D33" i="14"/>
  <c r="D34" i="14"/>
  <c r="D35" i="14"/>
  <c r="I35" i="14"/>
  <c r="I36" i="14" s="1"/>
  <c r="K36" i="14" s="1"/>
  <c r="D36" i="14"/>
  <c r="D37" i="14"/>
  <c r="D38" i="14"/>
  <c r="E38" i="14" s="1"/>
  <c r="E43" i="14" s="1"/>
  <c r="E41" i="14"/>
  <c r="E4" i="15"/>
  <c r="D7" i="15"/>
  <c r="D8" i="15"/>
  <c r="I8" i="15"/>
  <c r="D9" i="15"/>
  <c r="I9" i="15"/>
  <c r="D10" i="15"/>
  <c r="D11" i="15"/>
  <c r="I11" i="15"/>
  <c r="D12" i="15"/>
  <c r="I12" i="15"/>
  <c r="D13" i="15"/>
  <c r="I13" i="15"/>
  <c r="D14" i="15"/>
  <c r="D15" i="15"/>
  <c r="I15" i="15"/>
  <c r="K15" i="15" s="1"/>
  <c r="K20" i="15" s="1"/>
  <c r="K42" i="15" s="1"/>
  <c r="D16" i="15"/>
  <c r="D17" i="15"/>
  <c r="D18" i="15"/>
  <c r="K18" i="15"/>
  <c r="D19" i="15"/>
  <c r="K19" i="15"/>
  <c r="D20" i="15"/>
  <c r="D21" i="15"/>
  <c r="D22" i="15"/>
  <c r="D23" i="15"/>
  <c r="D24" i="15"/>
  <c r="D25" i="15"/>
  <c r="D26" i="15"/>
  <c r="I26" i="15"/>
  <c r="D28" i="15"/>
  <c r="D29" i="15"/>
  <c r="D30" i="15"/>
  <c r="D32" i="15"/>
  <c r="D33" i="15"/>
  <c r="D34" i="15"/>
  <c r="D35" i="15"/>
  <c r="D36" i="15"/>
  <c r="D37" i="15"/>
  <c r="D38" i="15" s="1"/>
  <c r="E38" i="15" s="1"/>
  <c r="E42" i="15" s="1"/>
  <c r="I37" i="15"/>
  <c r="I38" i="15"/>
  <c r="K38" i="15" s="1"/>
  <c r="E40" i="15"/>
  <c r="E4" i="16"/>
  <c r="D8" i="16"/>
  <c r="D9" i="16"/>
  <c r="D39" i="16" s="1"/>
  <c r="E39" i="16" s="1"/>
  <c r="E43" i="16" s="1"/>
  <c r="I9" i="16"/>
  <c r="I16" i="16" s="1"/>
  <c r="K16" i="16" s="1"/>
  <c r="K21" i="16" s="1"/>
  <c r="D10" i="16"/>
  <c r="I10" i="16"/>
  <c r="D11" i="16"/>
  <c r="D12" i="16"/>
  <c r="I12" i="16"/>
  <c r="D13" i="16"/>
  <c r="I13" i="16"/>
  <c r="D14" i="16"/>
  <c r="I14" i="16"/>
  <c r="D15" i="16"/>
  <c r="I15" i="16"/>
  <c r="D16" i="16"/>
  <c r="D17" i="16"/>
  <c r="K17" i="16"/>
  <c r="D18" i="16"/>
  <c r="D19" i="16"/>
  <c r="K19" i="16"/>
  <c r="D20" i="16"/>
  <c r="D21" i="16"/>
  <c r="D22" i="16"/>
  <c r="D23" i="16"/>
  <c r="I23" i="16"/>
  <c r="D24" i="16"/>
  <c r="D25" i="16"/>
  <c r="D26" i="16"/>
  <c r="D27" i="16"/>
  <c r="D29" i="16"/>
  <c r="D30" i="16"/>
  <c r="D31" i="16"/>
  <c r="D33" i="16"/>
  <c r="D34" i="16"/>
  <c r="I34" i="16"/>
  <c r="I36" i="16" s="1"/>
  <c r="K36" i="16" s="1"/>
  <c r="D35" i="16"/>
  <c r="D36" i="16"/>
  <c r="D37" i="16"/>
  <c r="D38" i="16"/>
  <c r="E41" i="16"/>
  <c r="E4" i="17"/>
  <c r="D8" i="17"/>
  <c r="D9" i="17"/>
  <c r="I9" i="17"/>
  <c r="I16" i="17" s="1"/>
  <c r="K16" i="17" s="1"/>
  <c r="K21" i="17" s="1"/>
  <c r="K44" i="17" s="1"/>
  <c r="D10" i="17"/>
  <c r="I10" i="17"/>
  <c r="D11" i="17"/>
  <c r="D12" i="17"/>
  <c r="D40" i="17" s="1"/>
  <c r="E40" i="17" s="1"/>
  <c r="E44" i="17" s="1"/>
  <c r="I12" i="17"/>
  <c r="D13" i="17"/>
  <c r="I13" i="17"/>
  <c r="D14" i="17"/>
  <c r="F14" i="25" s="1"/>
  <c r="I14" i="17"/>
  <c r="D15" i="17"/>
  <c r="I15" i="17"/>
  <c r="D16" i="17"/>
  <c r="F16" i="25" s="1"/>
  <c r="D17" i="17"/>
  <c r="D18" i="17"/>
  <c r="D19" i="17"/>
  <c r="K19" i="17"/>
  <c r="D20" i="17"/>
  <c r="D21" i="17"/>
  <c r="F21" i="25" s="1"/>
  <c r="D22" i="17"/>
  <c r="D23" i="17"/>
  <c r="I23" i="17"/>
  <c r="D24" i="17"/>
  <c r="D25" i="17"/>
  <c r="D26" i="17"/>
  <c r="D27" i="17"/>
  <c r="D29" i="17"/>
  <c r="D30" i="17"/>
  <c r="D31" i="17"/>
  <c r="D33" i="17"/>
  <c r="D34" i="17"/>
  <c r="I34" i="17"/>
  <c r="D35" i="17"/>
  <c r="D36" i="17"/>
  <c r="F35" i="25" s="1"/>
  <c r="I36" i="17"/>
  <c r="K36" i="17" s="1"/>
  <c r="D37" i="17"/>
  <c r="D38" i="17"/>
  <c r="D39" i="17"/>
  <c r="F38" i="25" s="1"/>
  <c r="E42" i="17"/>
  <c r="D39" i="25"/>
  <c r="C39" i="25"/>
  <c r="E38" i="25"/>
  <c r="F37" i="25"/>
  <c r="E37" i="25"/>
  <c r="N36" i="25"/>
  <c r="L36" i="25"/>
  <c r="F36" i="25"/>
  <c r="D36" i="25"/>
  <c r="E36" i="25" s="1"/>
  <c r="E35" i="25"/>
  <c r="F34" i="25"/>
  <c r="E34" i="25"/>
  <c r="F33" i="25"/>
  <c r="E33" i="25"/>
  <c r="F32" i="25"/>
  <c r="D32" i="25"/>
  <c r="E32" i="25" s="1"/>
  <c r="E31" i="25"/>
  <c r="F30" i="25"/>
  <c r="F29" i="25"/>
  <c r="E29" i="25"/>
  <c r="F28" i="25"/>
  <c r="E28" i="25"/>
  <c r="F27" i="25"/>
  <c r="E27" i="25"/>
  <c r="F26" i="25"/>
  <c r="E26" i="25"/>
  <c r="F25" i="25"/>
  <c r="E25" i="25"/>
  <c r="F24" i="25"/>
  <c r="E24" i="25"/>
  <c r="F23" i="25"/>
  <c r="E23" i="25"/>
  <c r="F22" i="25"/>
  <c r="E22" i="25"/>
  <c r="E21" i="25"/>
  <c r="N20" i="25"/>
  <c r="F20" i="25"/>
  <c r="E20" i="25"/>
  <c r="N19" i="25"/>
  <c r="F19" i="25"/>
  <c r="E19" i="25"/>
  <c r="F18" i="25"/>
  <c r="E18" i="25"/>
  <c r="F17" i="25"/>
  <c r="E17" i="25"/>
  <c r="E16" i="25"/>
  <c r="N15" i="25"/>
  <c r="L15" i="25"/>
  <c r="M15" i="25" s="1"/>
  <c r="F15" i="25"/>
  <c r="E15" i="25"/>
  <c r="M14" i="25"/>
  <c r="J14" i="25"/>
  <c r="N14" i="25" s="1"/>
  <c r="E14" i="25"/>
  <c r="L13" i="25"/>
  <c r="K13" i="25"/>
  <c r="M13" i="25" s="1"/>
  <c r="J13" i="25"/>
  <c r="N13" i="25" s="1"/>
  <c r="F13" i="25"/>
  <c r="E13" i="25"/>
  <c r="M12" i="25"/>
  <c r="L12" i="25"/>
  <c r="K12" i="25"/>
  <c r="J12" i="25"/>
  <c r="N12" i="25" s="1"/>
  <c r="E12" i="25"/>
  <c r="M11" i="25"/>
  <c r="J11" i="25"/>
  <c r="N11" i="25" s="1"/>
  <c r="F11" i="25"/>
  <c r="E11" i="25"/>
  <c r="L10" i="25"/>
  <c r="K10" i="25"/>
  <c r="M10" i="25" s="1"/>
  <c r="J10" i="25"/>
  <c r="N10" i="25" s="1"/>
  <c r="F10" i="25"/>
  <c r="E10" i="25"/>
  <c r="N9" i="25"/>
  <c r="L9" i="25"/>
  <c r="M9" i="25" s="1"/>
  <c r="F9" i="25"/>
  <c r="E9" i="25"/>
  <c r="L8" i="25"/>
  <c r="K8" i="25"/>
  <c r="J8" i="25"/>
  <c r="N8" i="25" s="1"/>
  <c r="F8" i="25"/>
  <c r="E8" i="25"/>
  <c r="K7" i="25"/>
  <c r="K16" i="25" s="1"/>
  <c r="J7" i="25"/>
  <c r="N7" i="25" s="1"/>
  <c r="G4" i="25"/>
  <c r="E43" i="24"/>
  <c r="D39" i="24"/>
  <c r="D38" i="24"/>
  <c r="D37" i="24"/>
  <c r="D36" i="24"/>
  <c r="I35" i="24"/>
  <c r="D35" i="24"/>
  <c r="I34" i="24"/>
  <c r="I36" i="24" s="1"/>
  <c r="K36" i="24" s="1"/>
  <c r="D34" i="24"/>
  <c r="D33" i="24"/>
  <c r="D31" i="24"/>
  <c r="D30" i="24"/>
  <c r="D29" i="24"/>
  <c r="D27" i="24"/>
  <c r="D26" i="24"/>
  <c r="D25" i="24"/>
  <c r="D24" i="24"/>
  <c r="I23" i="24"/>
  <c r="D23" i="24"/>
  <c r="D22" i="24"/>
  <c r="D21" i="24"/>
  <c r="D20" i="24"/>
  <c r="K19" i="24"/>
  <c r="D19" i="24"/>
  <c r="D18" i="24"/>
  <c r="D17" i="24"/>
  <c r="I16" i="24"/>
  <c r="K16" i="24" s="1"/>
  <c r="K21" i="24" s="1"/>
  <c r="D16" i="24"/>
  <c r="I15" i="24"/>
  <c r="D15" i="24"/>
  <c r="I14" i="24"/>
  <c r="D14" i="24"/>
  <c r="I13" i="24"/>
  <c r="D13" i="24"/>
  <c r="I12" i="24"/>
  <c r="D12" i="24"/>
  <c r="D11" i="24"/>
  <c r="I10" i="24"/>
  <c r="D10" i="24"/>
  <c r="I9" i="24"/>
  <c r="D9" i="24"/>
  <c r="D8" i="24"/>
  <c r="D40" i="24" s="1"/>
  <c r="E40" i="24" s="1"/>
  <c r="E4" i="24"/>
  <c r="E45" i="24" s="1"/>
  <c r="E42" i="23"/>
  <c r="D38" i="23"/>
  <c r="D37" i="23"/>
  <c r="D36" i="23"/>
  <c r="D35" i="23"/>
  <c r="K34" i="23"/>
  <c r="I34" i="23"/>
  <c r="L34" i="23" s="1"/>
  <c r="D34" i="23"/>
  <c r="D33" i="23"/>
  <c r="D32" i="23"/>
  <c r="D30" i="23"/>
  <c r="D29" i="23"/>
  <c r="D28" i="23"/>
  <c r="I26" i="23"/>
  <c r="D26" i="23"/>
  <c r="D25" i="23"/>
  <c r="D24" i="23"/>
  <c r="I23" i="23"/>
  <c r="I36" i="23" s="1"/>
  <c r="K36" i="23" s="1"/>
  <c r="D23" i="23"/>
  <c r="I22" i="23"/>
  <c r="D22" i="23"/>
  <c r="D21" i="23"/>
  <c r="D20" i="23"/>
  <c r="D19" i="23"/>
  <c r="K18" i="23"/>
  <c r="D18" i="23"/>
  <c r="D17" i="23"/>
  <c r="D16" i="23"/>
  <c r="D15" i="23"/>
  <c r="I14" i="23"/>
  <c r="D14" i="23"/>
  <c r="I13" i="23"/>
  <c r="D13" i="23"/>
  <c r="I12" i="23"/>
  <c r="D12" i="23"/>
  <c r="I11" i="23"/>
  <c r="D11" i="23"/>
  <c r="D10" i="23"/>
  <c r="I9" i="23"/>
  <c r="D9" i="23"/>
  <c r="I8" i="23"/>
  <c r="I15" i="23" s="1"/>
  <c r="K15" i="23" s="1"/>
  <c r="K20" i="23" s="1"/>
  <c r="D8" i="23"/>
  <c r="D7" i="23"/>
  <c r="D39" i="23" s="1"/>
  <c r="E39" i="23" s="1"/>
  <c r="E4" i="23"/>
  <c r="E44" i="23" s="1"/>
  <c r="E41" i="22"/>
  <c r="D38" i="22"/>
  <c r="D37" i="22"/>
  <c r="D36" i="22"/>
  <c r="I35" i="22"/>
  <c r="D35" i="22"/>
  <c r="I34" i="22"/>
  <c r="D34" i="22"/>
  <c r="D33" i="22"/>
  <c r="D32" i="22"/>
  <c r="D30" i="22"/>
  <c r="D29" i="22"/>
  <c r="D28" i="22"/>
  <c r="I27" i="22"/>
  <c r="I37" i="22" s="1"/>
  <c r="K37" i="22" s="1"/>
  <c r="D26" i="22"/>
  <c r="D25" i="22"/>
  <c r="D24" i="22"/>
  <c r="I23" i="22"/>
  <c r="D23" i="22"/>
  <c r="D22" i="22"/>
  <c r="D21" i="22"/>
  <c r="D20" i="22"/>
  <c r="D19" i="22"/>
  <c r="K18" i="22"/>
  <c r="D18" i="22"/>
  <c r="D17" i="22"/>
  <c r="D16" i="22"/>
  <c r="D15" i="22"/>
  <c r="I14" i="22"/>
  <c r="D14" i="22"/>
  <c r="I13" i="22"/>
  <c r="D13" i="22"/>
  <c r="I12" i="22"/>
  <c r="D12" i="22"/>
  <c r="I11" i="22"/>
  <c r="D11" i="22"/>
  <c r="D10" i="22"/>
  <c r="I9" i="22"/>
  <c r="D9" i="22"/>
  <c r="I8" i="22"/>
  <c r="I15" i="22" s="1"/>
  <c r="K15" i="22" s="1"/>
  <c r="K20" i="22" s="1"/>
  <c r="K43" i="22" s="1"/>
  <c r="D8" i="22"/>
  <c r="D7" i="22"/>
  <c r="D39" i="22" s="1"/>
  <c r="E39" i="22" s="1"/>
  <c r="E4" i="22"/>
  <c r="E41" i="21"/>
  <c r="D38" i="21"/>
  <c r="D37" i="21"/>
  <c r="D36" i="21"/>
  <c r="I35" i="21"/>
  <c r="D35" i="21"/>
  <c r="I34" i="21"/>
  <c r="I37" i="21" s="1"/>
  <c r="K37" i="21" s="1"/>
  <c r="D34" i="21"/>
  <c r="D33" i="21"/>
  <c r="D32" i="21"/>
  <c r="D30" i="21"/>
  <c r="D29" i="21"/>
  <c r="D28" i="21"/>
  <c r="D26" i="21"/>
  <c r="D25" i="21"/>
  <c r="D24" i="21"/>
  <c r="I23" i="21"/>
  <c r="D23" i="21"/>
  <c r="D22" i="21"/>
  <c r="D21" i="21"/>
  <c r="D20" i="21"/>
  <c r="D19" i="21"/>
  <c r="K18" i="21"/>
  <c r="D18" i="21"/>
  <c r="D17" i="21"/>
  <c r="D16" i="21"/>
  <c r="D15" i="21"/>
  <c r="I14" i="21"/>
  <c r="D14" i="21"/>
  <c r="I13" i="21"/>
  <c r="D13" i="21"/>
  <c r="I12" i="21"/>
  <c r="D12" i="21"/>
  <c r="I11" i="21"/>
  <c r="I15" i="21" s="1"/>
  <c r="K15" i="21" s="1"/>
  <c r="K20" i="21" s="1"/>
  <c r="K43" i="21" s="1"/>
  <c r="D11" i="21"/>
  <c r="D10" i="21"/>
  <c r="I9" i="21"/>
  <c r="D9" i="21"/>
  <c r="I8" i="21"/>
  <c r="D8" i="21"/>
  <c r="D7" i="21"/>
  <c r="D39" i="21" s="1"/>
  <c r="E39" i="21" s="1"/>
  <c r="E4" i="21"/>
  <c r="E43" i="21" s="1"/>
  <c r="G45" i="21" s="1"/>
  <c r="E42" i="20"/>
  <c r="D38" i="20"/>
  <c r="D37" i="20"/>
  <c r="D36" i="20"/>
  <c r="I35" i="20"/>
  <c r="D35" i="20"/>
  <c r="I34" i="20"/>
  <c r="D34" i="20"/>
  <c r="D33" i="20"/>
  <c r="D32" i="20"/>
  <c r="D31" i="20"/>
  <c r="D30" i="20"/>
  <c r="D29" i="20"/>
  <c r="I27" i="20"/>
  <c r="I37" i="20" s="1"/>
  <c r="K37" i="20" s="1"/>
  <c r="D27" i="20"/>
  <c r="D26" i="20"/>
  <c r="D25" i="20"/>
  <c r="D24" i="20"/>
  <c r="I23" i="20"/>
  <c r="D23" i="20"/>
  <c r="D22" i="20"/>
  <c r="D21" i="20"/>
  <c r="D20" i="20"/>
  <c r="K19" i="20"/>
  <c r="D19" i="20"/>
  <c r="D18" i="20"/>
  <c r="D17" i="20"/>
  <c r="D16" i="20"/>
  <c r="I15" i="20"/>
  <c r="D15" i="20"/>
  <c r="I14" i="20"/>
  <c r="D14" i="20"/>
  <c r="I13" i="20"/>
  <c r="D13" i="20"/>
  <c r="I12" i="20"/>
  <c r="D12" i="20"/>
  <c r="I11" i="20"/>
  <c r="D11" i="20"/>
  <c r="I10" i="20"/>
  <c r="D10" i="20"/>
  <c r="I9" i="20"/>
  <c r="I16" i="20" s="1"/>
  <c r="K16" i="20" s="1"/>
  <c r="K21" i="20" s="1"/>
  <c r="D9" i="20"/>
  <c r="D8" i="20"/>
  <c r="D39" i="20" s="1"/>
  <c r="E39" i="20" s="1"/>
  <c r="E4" i="20"/>
  <c r="E44" i="20" s="1"/>
  <c r="E43" i="19"/>
  <c r="D39" i="19"/>
  <c r="D38" i="19"/>
  <c r="D37" i="19"/>
  <c r="I36" i="19"/>
  <c r="I40" i="19" s="1"/>
  <c r="K40" i="19" s="1"/>
  <c r="D36" i="19"/>
  <c r="D35" i="19"/>
  <c r="D34" i="19"/>
  <c r="D33" i="19"/>
  <c r="D31" i="19"/>
  <c r="D30" i="19"/>
  <c r="D29" i="19"/>
  <c r="D27" i="19"/>
  <c r="D26" i="19"/>
  <c r="I25" i="19"/>
  <c r="D25" i="19"/>
  <c r="D24" i="19"/>
  <c r="D23" i="19"/>
  <c r="D22" i="19"/>
  <c r="D21" i="19"/>
  <c r="D20" i="19"/>
  <c r="K19" i="19"/>
  <c r="D19" i="19"/>
  <c r="D18" i="19"/>
  <c r="D17" i="19"/>
  <c r="D16" i="19"/>
  <c r="I15" i="19"/>
  <c r="D15" i="19"/>
  <c r="I14" i="19"/>
  <c r="D14" i="19"/>
  <c r="I13" i="19"/>
  <c r="D13" i="19"/>
  <c r="I12" i="19"/>
  <c r="D12" i="19"/>
  <c r="D40" i="19" s="1"/>
  <c r="E40" i="19" s="1"/>
  <c r="D11" i="19"/>
  <c r="I10" i="19"/>
  <c r="D10" i="19"/>
  <c r="I9" i="19"/>
  <c r="I16" i="19" s="1"/>
  <c r="K16" i="19" s="1"/>
  <c r="K21" i="19" s="1"/>
  <c r="K45" i="19" s="1"/>
  <c r="D9" i="19"/>
  <c r="D8" i="19"/>
  <c r="E4" i="19"/>
  <c r="E42" i="18"/>
  <c r="D39" i="18"/>
  <c r="D38" i="18"/>
  <c r="D37" i="18"/>
  <c r="I36" i="18"/>
  <c r="K36" i="18" s="1"/>
  <c r="D36" i="18"/>
  <c r="D35" i="18"/>
  <c r="I34" i="18"/>
  <c r="D34" i="18"/>
  <c r="D33" i="18"/>
  <c r="D31" i="18"/>
  <c r="D30" i="18"/>
  <c r="D29" i="18"/>
  <c r="D27" i="18"/>
  <c r="D26" i="18"/>
  <c r="D25" i="18"/>
  <c r="D24" i="18"/>
  <c r="I23" i="18"/>
  <c r="D23" i="18"/>
  <c r="D22" i="18"/>
  <c r="D21" i="18"/>
  <c r="D20" i="18"/>
  <c r="K19" i="18"/>
  <c r="D19" i="18"/>
  <c r="D18" i="18"/>
  <c r="D17" i="18"/>
  <c r="D16" i="18"/>
  <c r="I15" i="18"/>
  <c r="D15" i="18"/>
  <c r="I14" i="18"/>
  <c r="D14" i="18"/>
  <c r="I13" i="18"/>
  <c r="D13" i="18"/>
  <c r="I12" i="18"/>
  <c r="D12" i="18"/>
  <c r="D11" i="18"/>
  <c r="I10" i="18"/>
  <c r="D10" i="18"/>
  <c r="I9" i="18"/>
  <c r="I16" i="18" s="1"/>
  <c r="K16" i="18" s="1"/>
  <c r="K21" i="18" s="1"/>
  <c r="K44" i="18" s="1"/>
  <c r="D9" i="18"/>
  <c r="D8" i="18"/>
  <c r="D40" i="18" s="1"/>
  <c r="E40" i="18" s="1"/>
  <c r="E4" i="18"/>
  <c r="K43" i="13" l="1"/>
  <c r="G46" i="13"/>
  <c r="K43" i="14"/>
  <c r="G45" i="14" s="1"/>
  <c r="K43" i="16"/>
  <c r="G42" i="25"/>
  <c r="F12" i="25"/>
  <c r="F39" i="25" s="1"/>
  <c r="G39" i="25" s="1"/>
  <c r="G44" i="25" s="1"/>
  <c r="L7" i="25"/>
  <c r="L16" i="25"/>
  <c r="N21" i="25" s="1"/>
  <c r="M8" i="25"/>
  <c r="N16" i="25"/>
  <c r="E39" i="25"/>
  <c r="J16" i="25"/>
  <c r="M7" i="25"/>
  <c r="K45" i="24"/>
  <c r="G47" i="24" s="1"/>
  <c r="K44" i="23"/>
  <c r="G46" i="23" s="1"/>
  <c r="E43" i="22"/>
  <c r="G45" i="22" s="1"/>
  <c r="K44" i="20"/>
  <c r="G46" i="20" s="1"/>
  <c r="E45" i="19"/>
  <c r="G47" i="19" s="1"/>
  <c r="E44" i="18"/>
  <c r="G46" i="18" s="1"/>
  <c r="G46" i="17"/>
  <c r="G45" i="16"/>
  <c r="G44" i="15"/>
  <c r="N44" i="25" l="1"/>
  <c r="I46" i="25" s="1"/>
  <c r="M16" i="25"/>
</calcChain>
</file>

<file path=xl/comments1.xml><?xml version="1.0" encoding="utf-8"?>
<comments xmlns="http://schemas.openxmlformats.org/spreadsheetml/2006/main">
  <authors>
    <author>Municipio</author>
  </authors>
  <commentList>
    <comment ref="E4" authorId="0">
      <text>
        <r>
          <rPr>
            <b/>
            <sz val="8"/>
            <color indexed="81"/>
            <rFont val="Tahoma"/>
            <family val="2"/>
          </rPr>
          <t>Municipio:</t>
        </r>
        <r>
          <rPr>
            <sz val="8"/>
            <color indexed="81"/>
            <rFont val="Tahoma"/>
            <family val="2"/>
          </rPr>
          <t xml:space="preserve">
al 31/12/2011 saldo libre disponibil + deuda flotante 13 y saldo 12 342219,08+(497838,52+42644)+ fondos 3º 107882,55 + sdos afect 415575,19</t>
        </r>
      </text>
    </comment>
  </commentList>
</comments>
</file>

<file path=xl/comments2.xml><?xml version="1.0" encoding="utf-8"?>
<comments xmlns="http://schemas.openxmlformats.org/spreadsheetml/2006/main">
  <authors>
    <author>Municipalidad de Lucas Gonzalez</author>
  </authors>
  <commentList>
    <comment ref="E42" authorId="0">
      <text>
        <r>
          <rPr>
            <b/>
            <sz val="8"/>
            <color indexed="81"/>
            <rFont val="Tahoma"/>
            <family val="2"/>
          </rPr>
          <t>Municipalidad de Lucas Gonzalez:</t>
        </r>
        <r>
          <rPr>
            <sz val="8"/>
            <color indexed="81"/>
            <rFont val="Tahoma"/>
            <family val="2"/>
          </rPr>
          <t xml:space="preserve">
ARREGLADO $1798,50 - RET DIA 07/10 $38,42</t>
        </r>
      </text>
    </comment>
  </commentList>
</comments>
</file>

<file path=xl/comments3.xml><?xml version="1.0" encoding="utf-8"?>
<comments xmlns="http://schemas.openxmlformats.org/spreadsheetml/2006/main">
  <authors>
    <author>Municipalidad de Lucas Gonzalez</author>
  </authors>
  <commentList>
    <comment ref="E43" authorId="0">
      <text>
        <r>
          <rPr>
            <b/>
            <sz val="8"/>
            <color indexed="81"/>
            <rFont val="Tahoma"/>
            <family val="2"/>
          </rPr>
          <t>Municipalidad de Lucas Gonzalez:</t>
        </r>
        <r>
          <rPr>
            <sz val="8"/>
            <color indexed="81"/>
            <rFont val="Tahoma"/>
            <family val="2"/>
          </rPr>
          <t xml:space="preserve">
ARREGLADO $1798,50 - RET DIA 07/10 $38,42</t>
        </r>
      </text>
    </comment>
  </commentList>
</comments>
</file>

<file path=xl/comments4.xml><?xml version="1.0" encoding="utf-8"?>
<comments xmlns="http://schemas.openxmlformats.org/spreadsheetml/2006/main">
  <authors>
    <author>Municipio</author>
  </authors>
  <commentList>
    <comment ref="G42" authorId="0">
      <text>
        <r>
          <rPr>
            <b/>
            <sz val="8"/>
            <color indexed="81"/>
            <rFont val="Tahoma"/>
            <family val="2"/>
          </rPr>
          <t>Municipio:</t>
        </r>
        <r>
          <rPr>
            <sz val="8"/>
            <color indexed="81"/>
            <rFont val="Tahoma"/>
            <family val="2"/>
          </rPr>
          <t xml:space="preserve">
restado modif presupuesto nov2011</t>
        </r>
      </text>
    </comment>
  </commentList>
</comments>
</file>

<file path=xl/sharedStrings.xml><?xml version="1.0" encoding="utf-8"?>
<sst xmlns="http://schemas.openxmlformats.org/spreadsheetml/2006/main" count="930" uniqueCount="105">
  <si>
    <t>MUNICIPALIDAD DE LUCAS GONZALEZ</t>
  </si>
  <si>
    <t>ENERO</t>
  </si>
  <si>
    <t>ESTADO DE CAJA Y TESORERIA AL</t>
  </si>
  <si>
    <t xml:space="preserve">DISPONIBILIDADES AL </t>
  </si>
  <si>
    <t>EGRESOS PRESUPUESTARIOS</t>
  </si>
  <si>
    <t>MAS</t>
  </si>
  <si>
    <t>INGRESOS PRESUPUESTARIOS</t>
  </si>
  <si>
    <t>Tasa General Inmobiliaria</t>
  </si>
  <si>
    <t>Tasa por Inspección, Higiene, Prof. Y Seg. Púb.</t>
  </si>
  <si>
    <t>PERSONAL</t>
  </si>
  <si>
    <t>Salud Pública Municipal</t>
  </si>
  <si>
    <t>BS. CONSUMO Y SERVICIOS</t>
  </si>
  <si>
    <t>Cementerio</t>
  </si>
  <si>
    <t>INTERESES Y GTO DEUDA</t>
  </si>
  <si>
    <t>Ocupación Vía Pública</t>
  </si>
  <si>
    <t>TRANSFERENCIAS</t>
  </si>
  <si>
    <t>Espectáculos Públicos, Rifas y Diversiones</t>
  </si>
  <si>
    <t>BIENES DE CAPITAL</t>
  </si>
  <si>
    <t>Derechos Ventas Ambulantes</t>
  </si>
  <si>
    <t>TRABAJOS PUBLICOS</t>
  </si>
  <si>
    <t>Instalaciones y Equipos</t>
  </si>
  <si>
    <t>AMORTIZACION DEUDA</t>
  </si>
  <si>
    <t>Recupero Polideportivo Municipal</t>
  </si>
  <si>
    <t>SUMA EGRESOS PRESUPUESTARIOS</t>
  </si>
  <si>
    <t>Papel Sellado, Legalizaciones y Protestos</t>
  </si>
  <si>
    <t>Fondo Municipal, Promoción y Asist. a la Com.</t>
  </si>
  <si>
    <t>Deudores por Tasas y Derechos Varios</t>
  </si>
  <si>
    <t>EGRESOS EXTRAPRESUPUESTARIOS</t>
  </si>
  <si>
    <t>Recargos por Mora.</t>
  </si>
  <si>
    <t>DEUDA PAGADA</t>
  </si>
  <si>
    <t>Multas.</t>
  </si>
  <si>
    <t>TOTAL EGRESOS</t>
  </si>
  <si>
    <t>Registro de Títulos</t>
  </si>
  <si>
    <t>Servicios Sanitarios</t>
  </si>
  <si>
    <t>Recupero Pavimento Hº Aº</t>
  </si>
  <si>
    <t xml:space="preserve">MAS: </t>
  </si>
  <si>
    <t>SALDOS AL</t>
  </si>
  <si>
    <t>Servicios Sanitarios transferidos - Tasas Corrientes</t>
  </si>
  <si>
    <t>CAJA CENTRAL</t>
  </si>
  <si>
    <t>Servicios Sanitarios transferidos - Tasas Atrasadas</t>
  </si>
  <si>
    <t>FONDO FIJO</t>
  </si>
  <si>
    <t>Servicios Sanitarios transferidos - Recursos Varios</t>
  </si>
  <si>
    <t>FONDO PARA CAMBIO</t>
  </si>
  <si>
    <t>Régimen de Regularización y Fac. de pago 2000</t>
  </si>
  <si>
    <t>N. BERSA C/C SIN AFECTACION 839/7</t>
  </si>
  <si>
    <t>Compensación ENERSA</t>
  </si>
  <si>
    <t>N. BERSA C/C CON AFECTACION 841/0</t>
  </si>
  <si>
    <t>Otros Ingresos Municipales</t>
  </si>
  <si>
    <t>B. NACION C/C 25/73</t>
  </si>
  <si>
    <t>Ingresos Financieros</t>
  </si>
  <si>
    <t>N. BERSA C/C CON AFECTACION 456/2</t>
  </si>
  <si>
    <t xml:space="preserve">Disponibilidad Ejercicio anterior </t>
  </si>
  <si>
    <t>B. NACION C/C 51/88</t>
  </si>
  <si>
    <t>Aporte No reintegrable Gob. Pcial.</t>
  </si>
  <si>
    <t>B. NACION C/C 162/07</t>
  </si>
  <si>
    <t>Coparticipacion Provincial</t>
  </si>
  <si>
    <t>B. NACION C/C 16928</t>
  </si>
  <si>
    <t>Coparticipacion Nacional</t>
  </si>
  <si>
    <t>N. BERSA Plazo Fijo</t>
  </si>
  <si>
    <t>Coparticipacion Nacional Fondo Federal Solidario</t>
  </si>
  <si>
    <t>Recupero Adjudicatarios Viviendas</t>
  </si>
  <si>
    <t>TOTAL DISPONIBILIDADES</t>
  </si>
  <si>
    <t>SUMA INGRESOS PRESUPUESTARIOS</t>
  </si>
  <si>
    <t>INGRESOS EXTRAPRESUPUESTARIOS</t>
  </si>
  <si>
    <t>TOTAL INGRESOS MAS DISPONIBILIDAD ANTERIOR</t>
  </si>
  <si>
    <t>TOTAL EGRESOS MAS DISPONIBILIDADES</t>
  </si>
  <si>
    <t>FEBRERO</t>
  </si>
  <si>
    <t>Aporte No reintegrable Gob. Nac.</t>
  </si>
  <si>
    <t>MARZO</t>
  </si>
  <si>
    <t>Aporte No reintegrable Gob. Nacional</t>
  </si>
  <si>
    <t>ABRIL</t>
  </si>
  <si>
    <t>N. NACION Plazo Fijo</t>
  </si>
  <si>
    <t>MAYO</t>
  </si>
  <si>
    <t>COMPROMISO</t>
  </si>
  <si>
    <t>NACION Plazo Fijo</t>
  </si>
  <si>
    <t>Rec. Adj Programa Diez y Veinte Viviendas</t>
  </si>
  <si>
    <t>JUNIO</t>
  </si>
  <si>
    <t>Nación Plazo Fijo</t>
  </si>
  <si>
    <t>JULIO</t>
  </si>
  <si>
    <t>B. NACION C/C 169/28</t>
  </si>
  <si>
    <t>B. NACION Plazo Fijo con afectación</t>
  </si>
  <si>
    <t xml:space="preserve">                                                               </t>
  </si>
  <si>
    <t xml:space="preserve">                                                                                                            </t>
  </si>
  <si>
    <t>AGOSTO</t>
  </si>
  <si>
    <t>RESTADO 0,01 EN BS Y SS</t>
  </si>
  <si>
    <t xml:space="preserve"> SEPTIEMBRE 2021</t>
  </si>
  <si>
    <t xml:space="preserve"> OCTUBRE 2021</t>
  </si>
  <si>
    <t xml:space="preserve"> NOVIEMBRE 2021</t>
  </si>
  <si>
    <t xml:space="preserve"> DICIEMBRE 2021</t>
  </si>
  <si>
    <t>EJECUCION DEL CALCULO DE RECURSOS Y PRESUPUESTO DE GASTOS</t>
  </si>
  <si>
    <t>DISPONIBILIDADES AL INICIO DEL EJERCICIO</t>
  </si>
  <si>
    <t>Presupuesto</t>
  </si>
  <si>
    <t>Compromisos</t>
  </si>
  <si>
    <t>Total Pagado</t>
  </si>
  <si>
    <t>Total Deuda</t>
  </si>
  <si>
    <t>Saldo Final</t>
  </si>
  <si>
    <t>Modificaciones</t>
  </si>
  <si>
    <t>Ejecutado</t>
  </si>
  <si>
    <t>BS. CONSUMO Y SERV.</t>
  </si>
  <si>
    <t>CRED ADIC. EROG CTES.</t>
  </si>
  <si>
    <t>CRED ADIC. EROG CAP.</t>
  </si>
  <si>
    <t>DEUDA PAGADA EJERCICIO ANTERIOR</t>
  </si>
  <si>
    <t xml:space="preserve">MAS </t>
  </si>
  <si>
    <t>B NACION Plazo Fijo</t>
  </si>
  <si>
    <t>ACUMULADO DE ENERO A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</si>
</sst>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 * #,##0.00_ ;_ * \-#,##0.00_ ;_ * &quot;-&quot;??_ ;_ @_ "/>
    <numFmt numFmtId="166" formatCode="#,##0.00_ ;\-#,##0.00\ "/>
  </numFmts>
  <fonts count="10" x14ac:knownFonts="1">
    <font>
      <sz val="11"/>
      <color theme="1"/>
      <name val="Calibri"/>
      <family val="2"/>
      <scheme val="minor"/>
    </font>
    <font>
      <sz val="10"/>
      <name val="Arial"/>
    </font>
    <font>
      <u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u/>
      <sz val="9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1"/>
    <xf numFmtId="14" fontId="1" fillId="0" borderId="0" xfId="1" applyNumberFormat="1"/>
    <xf numFmtId="0" fontId="2" fillId="0" borderId="0" xfId="1" applyFont="1"/>
    <xf numFmtId="4" fontId="1" fillId="0" borderId="0" xfId="1" applyNumberFormat="1"/>
    <xf numFmtId="165" fontId="3" fillId="0" borderId="0" xfId="1" applyNumberFormat="1" applyFont="1"/>
    <xf numFmtId="165" fontId="1" fillId="0" borderId="0" xfId="1" applyNumberFormat="1"/>
    <xf numFmtId="0" fontId="1" fillId="0" borderId="1" xfId="1" applyBorder="1"/>
    <xf numFmtId="4" fontId="1" fillId="0" borderId="1" xfId="1" applyNumberFormat="1" applyBorder="1"/>
    <xf numFmtId="4" fontId="1" fillId="0" borderId="2" xfId="1" applyNumberFormat="1" applyBorder="1"/>
    <xf numFmtId="0" fontId="1" fillId="0" borderId="2" xfId="1" applyBorder="1"/>
    <xf numFmtId="4" fontId="1" fillId="0" borderId="0" xfId="1" applyNumberFormat="1" applyBorder="1"/>
    <xf numFmtId="14" fontId="2" fillId="0" borderId="0" xfId="1" applyNumberFormat="1" applyFont="1"/>
    <xf numFmtId="0" fontId="1" fillId="0" borderId="0" xfId="1" applyBorder="1"/>
    <xf numFmtId="4" fontId="1" fillId="0" borderId="0" xfId="1" applyNumberFormat="1" applyFill="1" applyBorder="1"/>
    <xf numFmtId="4" fontId="1" fillId="0" borderId="3" xfId="1" applyNumberFormat="1" applyBorder="1"/>
    <xf numFmtId="43" fontId="1" fillId="0" borderId="0" xfId="1" applyNumberFormat="1"/>
    <xf numFmtId="17" fontId="1" fillId="0" borderId="0" xfId="1" applyNumberFormat="1"/>
    <xf numFmtId="0" fontId="6" fillId="0" borderId="0" xfId="1" applyFont="1"/>
    <xf numFmtId="14" fontId="6" fillId="0" borderId="0" xfId="1" applyNumberFormat="1" applyFont="1"/>
    <xf numFmtId="0" fontId="7" fillId="0" borderId="0" xfId="1" applyFont="1"/>
    <xf numFmtId="4" fontId="6" fillId="0" borderId="0" xfId="1" applyNumberFormat="1" applyFont="1"/>
    <xf numFmtId="165" fontId="6" fillId="0" borderId="0" xfId="1" applyNumberFormat="1" applyFont="1"/>
    <xf numFmtId="0" fontId="6" fillId="0" borderId="1" xfId="1" applyFont="1" applyBorder="1"/>
    <xf numFmtId="4" fontId="6" fillId="0" borderId="1" xfId="1" applyNumberFormat="1" applyFont="1" applyBorder="1"/>
    <xf numFmtId="4" fontId="6" fillId="0" borderId="2" xfId="1" applyNumberFormat="1" applyFont="1" applyBorder="1"/>
    <xf numFmtId="0" fontId="6" fillId="0" borderId="2" xfId="1" applyFont="1" applyBorder="1"/>
    <xf numFmtId="4" fontId="6" fillId="0" borderId="0" xfId="1" applyNumberFormat="1" applyFont="1" applyBorder="1"/>
    <xf numFmtId="14" fontId="7" fillId="0" borderId="0" xfId="1" applyNumberFormat="1" applyFont="1"/>
    <xf numFmtId="0" fontId="6" fillId="0" borderId="0" xfId="1" applyFont="1" applyBorder="1"/>
    <xf numFmtId="4" fontId="6" fillId="0" borderId="3" xfId="1" applyNumberFormat="1" applyFont="1" applyBorder="1"/>
    <xf numFmtId="164" fontId="1" fillId="0" borderId="0" xfId="1" applyNumberFormat="1"/>
    <xf numFmtId="0" fontId="6" fillId="0" borderId="0" xfId="1" applyFont="1" applyFill="1" applyBorder="1"/>
    <xf numFmtId="0" fontId="1" fillId="0" borderId="0" xfId="1" applyFill="1" applyBorder="1"/>
    <xf numFmtId="0" fontId="8" fillId="0" borderId="0" xfId="1" applyFont="1"/>
    <xf numFmtId="165" fontId="8" fillId="0" borderId="0" xfId="1" applyNumberFormat="1" applyFont="1"/>
    <xf numFmtId="4" fontId="8" fillId="0" borderId="0" xfId="1" applyNumberFormat="1" applyFont="1"/>
    <xf numFmtId="0" fontId="8" fillId="0" borderId="1" xfId="1" applyFont="1" applyBorder="1"/>
    <xf numFmtId="4" fontId="8" fillId="0" borderId="1" xfId="1" applyNumberFormat="1" applyFont="1" applyBorder="1"/>
    <xf numFmtId="4" fontId="8" fillId="0" borderId="2" xfId="1" applyNumberFormat="1" applyFont="1" applyBorder="1"/>
    <xf numFmtId="0" fontId="8" fillId="0" borderId="2" xfId="1" applyFont="1" applyBorder="1"/>
    <xf numFmtId="0" fontId="9" fillId="0" borderId="0" xfId="1" applyFont="1"/>
    <xf numFmtId="14" fontId="8" fillId="0" borderId="0" xfId="1" applyNumberFormat="1" applyFont="1"/>
    <xf numFmtId="4" fontId="8" fillId="0" borderId="0" xfId="1" applyNumberFormat="1" applyFont="1" applyBorder="1"/>
    <xf numFmtId="14" fontId="9" fillId="0" borderId="0" xfId="1" applyNumberFormat="1" applyFont="1"/>
    <xf numFmtId="0" fontId="8" fillId="0" borderId="0" xfId="1" applyFont="1" applyBorder="1"/>
    <xf numFmtId="0" fontId="8" fillId="0" borderId="0" xfId="1" applyFont="1" applyFill="1" applyBorder="1"/>
    <xf numFmtId="17" fontId="3" fillId="0" borderId="0" xfId="1" applyNumberFormat="1" applyFont="1"/>
    <xf numFmtId="4" fontId="1" fillId="0" borderId="0" xfId="1" applyNumberFormat="1" applyAlignment="1">
      <alignment horizontal="right"/>
    </xf>
    <xf numFmtId="0" fontId="1" fillId="0" borderId="0" xfId="1" applyNumberFormat="1"/>
    <xf numFmtId="165" fontId="1" fillId="0" borderId="0" xfId="1" applyNumberFormat="1" applyBorder="1"/>
    <xf numFmtId="43" fontId="0" fillId="0" borderId="0" xfId="2" applyFont="1"/>
    <xf numFmtId="0" fontId="2" fillId="0" borderId="0" xfId="1" applyFont="1" applyAlignment="1">
      <alignment horizontal="center"/>
    </xf>
    <xf numFmtId="166" fontId="1" fillId="0" borderId="0" xfId="1" applyNumberFormat="1"/>
    <xf numFmtId="165" fontId="1" fillId="0" borderId="1" xfId="1" applyNumberFormat="1" applyBorder="1"/>
    <xf numFmtId="165" fontId="1" fillId="0" borderId="2" xfId="1" applyNumberFormat="1" applyBorder="1"/>
    <xf numFmtId="4" fontId="1" fillId="0" borderId="4" xfId="1" applyNumberFormat="1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%20presup%202021/Pres%2021%20saldos%20a%20comp%202021%201%20(Autoguardado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 compra"/>
      <sheetName val="deuda 31-12-12"/>
      <sheetName val="ing pres 10"/>
      <sheetName val="Presupuesto 21"/>
      <sheetName val="ord pago"/>
      <sheetName val="afec 31-12"/>
      <sheetName val="I HCD enero"/>
      <sheetName val="I HCD febrero"/>
      <sheetName val="I HCD marzo"/>
      <sheetName val="I HCD abril"/>
      <sheetName val="I HCD junio"/>
      <sheetName val="I HCD julio"/>
      <sheetName val="I HCD agosto"/>
      <sheetName val="I HCD sept"/>
      <sheetName val="I HCD oct"/>
      <sheetName val="I HCD nov"/>
      <sheetName val="I HCD dic"/>
      <sheetName val="I HCD ene a dic"/>
      <sheetName val="INGRESOS"/>
      <sheetName val="ING OF VITUAL"/>
      <sheetName val="ING y Gtos 2010"/>
      <sheetName val="bol abril"/>
      <sheetName val="bol mayo"/>
      <sheetName val="bol junio"/>
      <sheetName val="bol julio"/>
      <sheetName val="bol agos"/>
      <sheetName val="bol sept"/>
      <sheetName val="bol oct"/>
      <sheetName val="bol nov"/>
    </sheetNames>
    <sheetDataSet>
      <sheetData sheetId="0"/>
      <sheetData sheetId="1"/>
      <sheetData sheetId="2"/>
      <sheetData sheetId="3">
        <row r="16">
          <cell r="C16">
            <v>60087493.54999999</v>
          </cell>
          <cell r="D16">
            <v>0</v>
          </cell>
          <cell r="E16">
            <v>10000000</v>
          </cell>
          <cell r="H16">
            <v>69567387.429999992</v>
          </cell>
        </row>
        <row r="45">
          <cell r="C45">
            <v>47192606.45000001</v>
          </cell>
          <cell r="D45">
            <v>5418282.6799999997</v>
          </cell>
          <cell r="E45">
            <v>13000000</v>
          </cell>
          <cell r="H45">
            <v>61442228.50999999</v>
          </cell>
        </row>
        <row r="48">
          <cell r="C48">
            <v>2800000</v>
          </cell>
        </row>
        <row r="57">
          <cell r="C57">
            <v>2327100</v>
          </cell>
          <cell r="D57">
            <v>412282.82</v>
          </cell>
          <cell r="E57">
            <v>3100000</v>
          </cell>
          <cell r="H57">
            <v>4971591.7499999991</v>
          </cell>
        </row>
        <row r="71">
          <cell r="C71">
            <v>4860000</v>
          </cell>
          <cell r="D71">
            <v>6367272</v>
          </cell>
          <cell r="E71">
            <v>0</v>
          </cell>
          <cell r="H71">
            <v>7777668.2599999998</v>
          </cell>
        </row>
        <row r="85">
          <cell r="C85">
            <v>22300000</v>
          </cell>
          <cell r="D85">
            <v>35648850.060000002</v>
          </cell>
          <cell r="E85">
            <v>70915302.979999989</v>
          </cell>
          <cell r="H85">
            <v>110011466.84999999</v>
          </cell>
        </row>
        <row r="89">
          <cell r="C89">
            <v>1500000</v>
          </cell>
        </row>
      </sheetData>
      <sheetData sheetId="4">
        <row r="3160">
          <cell r="F3160">
            <v>3430696.7</v>
          </cell>
          <cell r="G3160">
            <v>4196833.22</v>
          </cell>
          <cell r="H3160">
            <v>4684192.41</v>
          </cell>
          <cell r="I3160">
            <v>4781185.33</v>
          </cell>
          <cell r="J3160">
            <v>4908970.4400000004</v>
          </cell>
          <cell r="K3160">
            <v>6422179.3099999996</v>
          </cell>
          <cell r="L3160">
            <v>5900797.6299999999</v>
          </cell>
          <cell r="M3160">
            <v>5525335.4500000002</v>
          </cell>
          <cell r="N3160">
            <v>6039063.2800000003</v>
          </cell>
          <cell r="O3160">
            <v>6835649.5300000003</v>
          </cell>
          <cell r="P3160">
            <v>6432184.9500000002</v>
          </cell>
          <cell r="Q3160">
            <v>8965740.5100000016</v>
          </cell>
        </row>
        <row r="3162">
          <cell r="F3162">
            <v>3379432.12</v>
          </cell>
          <cell r="G3162">
            <v>3303739.5</v>
          </cell>
          <cell r="H3162">
            <v>4029689.15</v>
          </cell>
          <cell r="I3162">
            <v>4206524.95</v>
          </cell>
          <cell r="J3162">
            <v>4232556.6500000004</v>
          </cell>
          <cell r="K3162">
            <v>5183561.13</v>
          </cell>
          <cell r="L3162">
            <v>5172896.0599999996</v>
          </cell>
          <cell r="M3162">
            <v>5521322.6299999999</v>
          </cell>
          <cell r="N3162">
            <v>6841814.7400000002</v>
          </cell>
          <cell r="O3162">
            <v>5572816.0499999998</v>
          </cell>
          <cell r="P3162">
            <v>6564145.7400000002</v>
          </cell>
          <cell r="Q3162">
            <v>7433729.79</v>
          </cell>
        </row>
        <row r="3166">
          <cell r="F3166">
            <v>304170</v>
          </cell>
          <cell r="G3166">
            <v>180182.04</v>
          </cell>
          <cell r="H3166">
            <v>240966.43</v>
          </cell>
          <cell r="I3166">
            <v>422747.36</v>
          </cell>
          <cell r="J3166">
            <v>273345.09999999998</v>
          </cell>
          <cell r="K3166">
            <v>313726.44</v>
          </cell>
          <cell r="L3166">
            <v>417918.3</v>
          </cell>
          <cell r="M3166">
            <v>476758.05</v>
          </cell>
          <cell r="N3166">
            <v>499638.99</v>
          </cell>
          <cell r="O3166">
            <v>406462.79</v>
          </cell>
          <cell r="P3166">
            <v>456809.71</v>
          </cell>
          <cell r="Q3166">
            <v>978866.54</v>
          </cell>
        </row>
        <row r="3168">
          <cell r="F3168">
            <v>0</v>
          </cell>
          <cell r="G3168">
            <v>236378</v>
          </cell>
          <cell r="H3168">
            <v>61928</v>
          </cell>
          <cell r="K3168">
            <v>39365</v>
          </cell>
          <cell r="L3168">
            <v>6205330</v>
          </cell>
          <cell r="M3168">
            <v>141040</v>
          </cell>
          <cell r="N3168">
            <v>141554.9</v>
          </cell>
          <cell r="O3168">
            <v>335000</v>
          </cell>
          <cell r="P3168">
            <v>368480.36</v>
          </cell>
          <cell r="Q3168">
            <v>248592</v>
          </cell>
          <cell r="R3168">
            <v>7777668.2600000007</v>
          </cell>
        </row>
        <row r="3169">
          <cell r="F3169">
            <v>1790048.21</v>
          </cell>
          <cell r="G3169">
            <v>2871398.3999999999</v>
          </cell>
          <cell r="H3169">
            <v>3796706.52</v>
          </cell>
          <cell r="I3169">
            <v>5734020.3799999999</v>
          </cell>
          <cell r="J3169">
            <v>3817882.03</v>
          </cell>
          <cell r="K3169">
            <v>7043931.29</v>
          </cell>
          <cell r="L3169">
            <v>8240050.8899999997</v>
          </cell>
          <cell r="M3169">
            <v>7559331.3200000003</v>
          </cell>
          <cell r="N3169">
            <v>12594398.23</v>
          </cell>
          <cell r="O3169">
            <v>11372066.050000001</v>
          </cell>
          <cell r="P3169">
            <v>19307744.000000004</v>
          </cell>
          <cell r="Q3169">
            <v>17134591.690000001</v>
          </cell>
          <cell r="R3169">
            <v>101262169.00999999</v>
          </cell>
        </row>
        <row r="3170">
          <cell r="F3170">
            <v>3250954.73</v>
          </cell>
          <cell r="G3170">
            <v>1261862.32</v>
          </cell>
          <cell r="H3170">
            <v>0</v>
          </cell>
        </row>
        <row r="3171">
          <cell r="F3171">
            <v>1225625.3899999999</v>
          </cell>
          <cell r="G3171">
            <v>1115179.6499999999</v>
          </cell>
          <cell r="H3171">
            <v>1188701.04</v>
          </cell>
          <cell r="I3171">
            <v>1217801.8899999999</v>
          </cell>
          <cell r="J3171">
            <v>1267793.33</v>
          </cell>
          <cell r="K3171">
            <v>1387413.66</v>
          </cell>
          <cell r="L3171">
            <v>2001585.97</v>
          </cell>
          <cell r="M3171">
            <v>1684762.7</v>
          </cell>
          <cell r="N3171">
            <v>1674844.29</v>
          </cell>
          <cell r="O3171">
            <v>1660560.3</v>
          </cell>
          <cell r="P3171">
            <v>1837046.5</v>
          </cell>
          <cell r="Q3171">
            <v>1503528.71</v>
          </cell>
        </row>
      </sheetData>
      <sheetData sheetId="5"/>
      <sheetData sheetId="6">
        <row r="4">
          <cell r="E4">
            <v>13552848.049999999</v>
          </cell>
        </row>
        <row r="8">
          <cell r="D8">
            <v>76527.510000000009</v>
          </cell>
        </row>
        <row r="9">
          <cell r="D9">
            <v>315641.31</v>
          </cell>
          <cell r="I9">
            <v>3430696.7</v>
          </cell>
        </row>
        <row r="10">
          <cell r="D10">
            <v>0</v>
          </cell>
          <cell r="I10">
            <v>3379432.12</v>
          </cell>
        </row>
        <row r="11">
          <cell r="D11">
            <v>10500</v>
          </cell>
          <cell r="I11">
            <v>0</v>
          </cell>
        </row>
        <row r="12">
          <cell r="D12">
            <v>0</v>
          </cell>
          <cell r="I12">
            <v>304170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21943.85</v>
          </cell>
        </row>
        <row r="16">
          <cell r="D16">
            <v>256270</v>
          </cell>
        </row>
        <row r="17">
          <cell r="D17">
            <v>48465</v>
          </cell>
        </row>
        <row r="18">
          <cell r="D18">
            <v>41589.42</v>
          </cell>
        </row>
        <row r="19">
          <cell r="D19">
            <v>157931.54999999999</v>
          </cell>
          <cell r="K19">
            <v>1225625.3899999999</v>
          </cell>
        </row>
        <row r="20">
          <cell r="D20">
            <v>179.75</v>
          </cell>
          <cell r="K20">
            <v>3250954.73</v>
          </cell>
        </row>
        <row r="21">
          <cell r="D21">
            <v>5280</v>
          </cell>
        </row>
        <row r="22">
          <cell r="D22">
            <v>6560</v>
          </cell>
        </row>
        <row r="23">
          <cell r="D23">
            <v>0</v>
          </cell>
        </row>
        <row r="24">
          <cell r="D24">
            <v>478606.85999999987</v>
          </cell>
        </row>
        <row r="25">
          <cell r="D25">
            <v>0</v>
          </cell>
        </row>
        <row r="26">
          <cell r="D26">
            <v>23186.58</v>
          </cell>
        </row>
        <row r="27">
          <cell r="D27">
            <v>522171.42</v>
          </cell>
        </row>
        <row r="29">
          <cell r="D29">
            <v>793044.03</v>
          </cell>
        </row>
        <row r="30">
          <cell r="D30">
            <v>400</v>
          </cell>
        </row>
        <row r="31">
          <cell r="D31">
            <v>139726.01999999999</v>
          </cell>
        </row>
        <row r="33">
          <cell r="D33">
            <v>0</v>
          </cell>
        </row>
        <row r="34">
          <cell r="D34">
            <v>1186317.6299999999</v>
          </cell>
        </row>
        <row r="35">
          <cell r="D35">
            <v>9466725.9900000002</v>
          </cell>
        </row>
        <row r="36">
          <cell r="D36">
            <v>0</v>
          </cell>
        </row>
        <row r="37">
          <cell r="D37">
            <v>8110.95</v>
          </cell>
          <cell r="K37">
            <v>14875206.559999995</v>
          </cell>
        </row>
        <row r="41">
          <cell r="E41">
            <v>1144107.79</v>
          </cell>
        </row>
      </sheetData>
      <sheetData sheetId="7">
        <row r="7">
          <cell r="D7">
            <v>1373876.07</v>
          </cell>
        </row>
        <row r="8">
          <cell r="D8">
            <v>269623.39</v>
          </cell>
          <cell r="I8">
            <v>4196833.22</v>
          </cell>
        </row>
        <row r="9">
          <cell r="D9">
            <v>0</v>
          </cell>
          <cell r="I9">
            <v>3303739.5</v>
          </cell>
        </row>
        <row r="10">
          <cell r="D10">
            <v>74300</v>
          </cell>
          <cell r="I10">
            <v>0</v>
          </cell>
        </row>
        <row r="11">
          <cell r="D11">
            <v>0</v>
          </cell>
          <cell r="I11">
            <v>180182.04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1626.75</v>
          </cell>
          <cell r="I14">
            <v>0</v>
          </cell>
        </row>
        <row r="15">
          <cell r="D15">
            <v>124250</v>
          </cell>
        </row>
        <row r="16">
          <cell r="D16">
            <v>46270</v>
          </cell>
        </row>
        <row r="17">
          <cell r="D17">
            <v>203602.81999999998</v>
          </cell>
        </row>
        <row r="18">
          <cell r="D18">
            <v>246127.81000000003</v>
          </cell>
          <cell r="K18">
            <v>1115179.6499999999</v>
          </cell>
        </row>
        <row r="19">
          <cell r="D19">
            <v>960.37</v>
          </cell>
          <cell r="K19">
            <v>1261862.32</v>
          </cell>
        </row>
        <row r="20">
          <cell r="D20">
            <v>14300</v>
          </cell>
        </row>
        <row r="21">
          <cell r="D21">
            <v>21800</v>
          </cell>
        </row>
        <row r="22">
          <cell r="D22">
            <v>0</v>
          </cell>
        </row>
        <row r="23">
          <cell r="D23">
            <v>229087</v>
          </cell>
        </row>
        <row r="24">
          <cell r="D24">
            <v>376135.14</v>
          </cell>
        </row>
        <row r="25">
          <cell r="D25">
            <v>61508.039999999994</v>
          </cell>
        </row>
        <row r="26">
          <cell r="D26">
            <v>296591.95</v>
          </cell>
        </row>
        <row r="28">
          <cell r="D28">
            <v>406810.06</v>
          </cell>
        </row>
        <row r="29">
          <cell r="D29">
            <v>38550</v>
          </cell>
        </row>
        <row r="30">
          <cell r="D30">
            <v>89424.639999999999</v>
          </cell>
        </row>
        <row r="32">
          <cell r="D32">
            <v>0</v>
          </cell>
        </row>
        <row r="33">
          <cell r="D33">
            <v>3141076.86</v>
          </cell>
        </row>
        <row r="34">
          <cell r="D34">
            <v>7318306.6200000001</v>
          </cell>
        </row>
        <row r="35">
          <cell r="D35">
            <v>0</v>
          </cell>
        </row>
        <row r="36">
          <cell r="I36">
            <v>17240680.030000001</v>
          </cell>
        </row>
        <row r="37">
          <cell r="D37">
            <v>12437.05</v>
          </cell>
        </row>
        <row r="41">
          <cell r="E41">
            <v>1184382.0300000003</v>
          </cell>
        </row>
      </sheetData>
      <sheetData sheetId="8">
        <row r="7">
          <cell r="D7">
            <v>1383115.1800000004</v>
          </cell>
        </row>
        <row r="8">
          <cell r="D8">
            <v>356953.72000000003</v>
          </cell>
          <cell r="I8">
            <v>4684192.41</v>
          </cell>
        </row>
        <row r="9">
          <cell r="D9">
            <v>0</v>
          </cell>
          <cell r="I9">
            <v>4029689.15</v>
          </cell>
        </row>
        <row r="10">
          <cell r="D10">
            <v>55350</v>
          </cell>
          <cell r="I10">
            <v>0</v>
          </cell>
        </row>
        <row r="11">
          <cell r="D11">
            <v>0</v>
          </cell>
          <cell r="I11">
            <v>240966.43</v>
          </cell>
        </row>
        <row r="12">
          <cell r="D12">
            <v>1800</v>
          </cell>
        </row>
        <row r="13">
          <cell r="D13">
            <v>0</v>
          </cell>
        </row>
        <row r="14">
          <cell r="D14">
            <v>1256.4000000000001</v>
          </cell>
          <cell r="I14">
            <v>0</v>
          </cell>
        </row>
        <row r="15">
          <cell r="D15">
            <v>37350</v>
          </cell>
        </row>
        <row r="16">
          <cell r="D16">
            <v>61650</v>
          </cell>
        </row>
        <row r="17">
          <cell r="D17">
            <v>206156.68000000002</v>
          </cell>
        </row>
        <row r="18">
          <cell r="D18">
            <v>349712.19000000006</v>
          </cell>
          <cell r="K18">
            <v>1188701.04</v>
          </cell>
        </row>
        <row r="19">
          <cell r="D19">
            <v>6960.5399999999991</v>
          </cell>
          <cell r="K19">
            <v>0</v>
          </cell>
        </row>
        <row r="20">
          <cell r="D20">
            <v>9900</v>
          </cell>
        </row>
        <row r="21">
          <cell r="D21">
            <v>3800</v>
          </cell>
        </row>
        <row r="22">
          <cell r="D22">
            <v>0</v>
          </cell>
        </row>
        <row r="23">
          <cell r="D23">
            <v>217189.89999999997</v>
          </cell>
        </row>
        <row r="24">
          <cell r="D24">
            <v>313345.77999999997</v>
          </cell>
        </row>
        <row r="25">
          <cell r="D25">
            <v>48626.439999999995</v>
          </cell>
        </row>
        <row r="26">
          <cell r="D26">
            <v>82730</v>
          </cell>
        </row>
        <row r="28">
          <cell r="D28">
            <v>826666.96</v>
          </cell>
        </row>
        <row r="29">
          <cell r="D29">
            <v>21264.25</v>
          </cell>
        </row>
        <row r="30">
          <cell r="D30">
            <v>325095.86</v>
          </cell>
        </row>
        <row r="32">
          <cell r="D32">
            <v>83868</v>
          </cell>
        </row>
        <row r="33">
          <cell r="D33">
            <v>5401113.3399999999</v>
          </cell>
        </row>
        <row r="34">
          <cell r="D34">
            <v>9615521.8500000015</v>
          </cell>
        </row>
        <row r="35">
          <cell r="D35">
            <v>0</v>
          </cell>
        </row>
        <row r="37">
          <cell r="D37">
            <v>27736.61</v>
          </cell>
        </row>
        <row r="38">
          <cell r="I38">
            <v>23888666.84</v>
          </cell>
        </row>
        <row r="40">
          <cell r="E40">
            <v>1213006.6600000001</v>
          </cell>
        </row>
      </sheetData>
      <sheetData sheetId="9">
        <row r="8">
          <cell r="D8">
            <v>338376.12</v>
          </cell>
        </row>
        <row r="9">
          <cell r="D9">
            <v>335804.73000000004</v>
          </cell>
          <cell r="I9">
            <v>4781185.33</v>
          </cell>
        </row>
        <row r="10">
          <cell r="D10">
            <v>0</v>
          </cell>
          <cell r="I10">
            <v>4206524.95</v>
          </cell>
        </row>
        <row r="11">
          <cell r="D11">
            <v>44200</v>
          </cell>
        </row>
        <row r="12">
          <cell r="D12">
            <v>0</v>
          </cell>
          <cell r="I12">
            <v>422747.36</v>
          </cell>
        </row>
        <row r="13">
          <cell r="D13">
            <v>0</v>
          </cell>
        </row>
        <row r="14">
          <cell r="D14">
            <v>400</v>
          </cell>
        </row>
        <row r="15">
          <cell r="D15">
            <v>7892.5</v>
          </cell>
          <cell r="I15">
            <v>0</v>
          </cell>
        </row>
        <row r="16">
          <cell r="D16">
            <v>2800</v>
          </cell>
        </row>
        <row r="17">
          <cell r="D17">
            <v>45358</v>
          </cell>
        </row>
        <row r="18">
          <cell r="D18">
            <v>76449.37999999999</v>
          </cell>
        </row>
        <row r="19">
          <cell r="D19">
            <v>291299.52</v>
          </cell>
          <cell r="K19">
            <v>1217801.8899999999</v>
          </cell>
        </row>
        <row r="20">
          <cell r="D20">
            <v>2767.9300000000003</v>
          </cell>
          <cell r="K20">
            <v>0</v>
          </cell>
        </row>
        <row r="21">
          <cell r="D21">
            <v>32100</v>
          </cell>
        </row>
        <row r="22">
          <cell r="D22">
            <v>6000</v>
          </cell>
        </row>
        <row r="23">
          <cell r="D23">
            <v>0</v>
          </cell>
        </row>
        <row r="24">
          <cell r="D24">
            <v>427437.05</v>
          </cell>
        </row>
        <row r="25">
          <cell r="D25">
            <v>49901.43</v>
          </cell>
        </row>
        <row r="26">
          <cell r="D26">
            <v>29432.910000000003</v>
          </cell>
        </row>
        <row r="27">
          <cell r="D27">
            <v>57170</v>
          </cell>
        </row>
        <row r="29">
          <cell r="D29">
            <v>622703.52</v>
          </cell>
        </row>
        <row r="30">
          <cell r="D30">
            <v>9790</v>
          </cell>
        </row>
        <row r="31">
          <cell r="D31">
            <v>509534.22000000003</v>
          </cell>
        </row>
        <row r="33">
          <cell r="D33">
            <v>0</v>
          </cell>
        </row>
        <row r="34">
          <cell r="D34">
            <v>2698273.76</v>
          </cell>
        </row>
        <row r="35">
          <cell r="D35">
            <v>10527897.710000001</v>
          </cell>
        </row>
        <row r="36">
          <cell r="D36">
            <v>0</v>
          </cell>
          <cell r="I36">
            <v>24987784</v>
          </cell>
        </row>
        <row r="38">
          <cell r="D38">
            <v>28193.059999999998</v>
          </cell>
        </row>
        <row r="41">
          <cell r="E41">
            <v>1317615.23</v>
          </cell>
        </row>
      </sheetData>
      <sheetData sheetId="10">
        <row r="8">
          <cell r="D8">
            <v>81166.170000000013</v>
          </cell>
        </row>
        <row r="9">
          <cell r="D9">
            <v>383523.7699999999</v>
          </cell>
          <cell r="I9">
            <v>6422179.3099999996</v>
          </cell>
        </row>
        <row r="10">
          <cell r="D10">
            <v>1000</v>
          </cell>
          <cell r="I10">
            <v>5183561.13</v>
          </cell>
        </row>
        <row r="11">
          <cell r="D11">
            <v>37750</v>
          </cell>
          <cell r="I11">
            <v>0</v>
          </cell>
        </row>
        <row r="12">
          <cell r="D12">
            <v>0</v>
          </cell>
          <cell r="I12">
            <v>313726.44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  <cell r="I15">
            <v>0</v>
          </cell>
        </row>
        <row r="16">
          <cell r="D16">
            <v>0</v>
          </cell>
        </row>
        <row r="17">
          <cell r="D17">
            <v>55800</v>
          </cell>
        </row>
        <row r="18">
          <cell r="D18">
            <v>53086.239999999998</v>
          </cell>
        </row>
        <row r="19">
          <cell r="D19">
            <v>95833.49</v>
          </cell>
          <cell r="K19">
            <v>1387413.66</v>
          </cell>
        </row>
        <row r="20">
          <cell r="D20">
            <v>5822.0999999999995</v>
          </cell>
          <cell r="K20">
            <v>0</v>
          </cell>
        </row>
        <row r="21">
          <cell r="D21">
            <v>25000</v>
          </cell>
        </row>
        <row r="22">
          <cell r="D22">
            <v>2700</v>
          </cell>
        </row>
        <row r="23">
          <cell r="D23">
            <v>0</v>
          </cell>
        </row>
        <row r="24">
          <cell r="D24">
            <v>251178.63999999998</v>
          </cell>
        </row>
        <row r="25">
          <cell r="D25">
            <v>38227.4</v>
          </cell>
        </row>
        <row r="26">
          <cell r="D26">
            <v>22380.210000000003</v>
          </cell>
        </row>
        <row r="27">
          <cell r="D27">
            <v>105753.5</v>
          </cell>
        </row>
        <row r="29">
          <cell r="D29">
            <v>539244.84</v>
          </cell>
        </row>
        <row r="30">
          <cell r="D30">
            <v>6290</v>
          </cell>
        </row>
        <row r="31">
          <cell r="D31">
            <v>428493.13</v>
          </cell>
        </row>
        <row r="33">
          <cell r="D33">
            <v>83868</v>
          </cell>
        </row>
        <row r="34">
          <cell r="D34">
            <v>5162486.8299999991</v>
          </cell>
        </row>
        <row r="35">
          <cell r="D35">
            <v>12808462.259999998</v>
          </cell>
        </row>
        <row r="36">
          <cell r="D36">
            <v>0</v>
          </cell>
          <cell r="I36">
            <v>41503349.496999986</v>
          </cell>
        </row>
        <row r="38">
          <cell r="D38">
            <v>1311.53</v>
          </cell>
        </row>
        <row r="39">
          <cell r="D39">
            <v>12124.01</v>
          </cell>
        </row>
        <row r="42">
          <cell r="E42">
            <v>1790241.5099999998</v>
          </cell>
        </row>
      </sheetData>
      <sheetData sheetId="11">
        <row r="8">
          <cell r="D8">
            <v>222519.63</v>
          </cell>
        </row>
        <row r="9">
          <cell r="D9">
            <v>457983.32000000007</v>
          </cell>
          <cell r="I9">
            <v>5900797.6299999999</v>
          </cell>
        </row>
        <row r="10">
          <cell r="D10">
            <v>0</v>
          </cell>
          <cell r="I10">
            <v>5172896.0599999996</v>
          </cell>
        </row>
        <row r="11">
          <cell r="D11">
            <v>45300</v>
          </cell>
          <cell r="I11">
            <v>0</v>
          </cell>
        </row>
        <row r="12">
          <cell r="D12">
            <v>0</v>
          </cell>
          <cell r="I12">
            <v>417918.3</v>
          </cell>
        </row>
        <row r="13">
          <cell r="D13">
            <v>0</v>
          </cell>
        </row>
        <row r="14">
          <cell r="D14">
            <v>1250</v>
          </cell>
        </row>
        <row r="15">
          <cell r="D15">
            <v>0</v>
          </cell>
          <cell r="I15">
            <v>0</v>
          </cell>
        </row>
        <row r="16">
          <cell r="D16">
            <v>0</v>
          </cell>
        </row>
        <row r="17">
          <cell r="D17">
            <v>54590</v>
          </cell>
        </row>
        <row r="18">
          <cell r="D18">
            <v>72213.45</v>
          </cell>
        </row>
        <row r="19">
          <cell r="D19">
            <v>197553.09</v>
          </cell>
          <cell r="K19">
            <v>2001585.97</v>
          </cell>
        </row>
        <row r="20">
          <cell r="D20">
            <v>9774.67</v>
          </cell>
          <cell r="K20">
            <v>0</v>
          </cell>
        </row>
        <row r="21">
          <cell r="D21">
            <v>12500</v>
          </cell>
        </row>
        <row r="22">
          <cell r="D22">
            <v>1500</v>
          </cell>
        </row>
        <row r="23">
          <cell r="D23">
            <v>0</v>
          </cell>
        </row>
        <row r="24">
          <cell r="D24">
            <v>693301.1399999999</v>
          </cell>
        </row>
        <row r="25">
          <cell r="D25">
            <v>14307.020000000002</v>
          </cell>
        </row>
        <row r="26">
          <cell r="D26">
            <v>24531.56</v>
          </cell>
        </row>
        <row r="27">
          <cell r="D27">
            <v>40133.229999999996</v>
          </cell>
        </row>
        <row r="29">
          <cell r="D29">
            <v>862847.39</v>
          </cell>
        </row>
        <row r="30">
          <cell r="D30">
            <v>256304</v>
          </cell>
        </row>
        <row r="31">
          <cell r="D31">
            <v>805466.49999999988</v>
          </cell>
        </row>
        <row r="33">
          <cell r="D33">
            <v>2465915.7200000002</v>
          </cell>
        </row>
        <row r="34">
          <cell r="D34">
            <v>1874467.1500000001</v>
          </cell>
        </row>
        <row r="35">
          <cell r="D35">
            <v>9875599.2899999991</v>
          </cell>
        </row>
        <row r="36">
          <cell r="D36">
            <v>0</v>
          </cell>
        </row>
        <row r="38">
          <cell r="D38">
            <v>611.53</v>
          </cell>
        </row>
        <row r="39">
          <cell r="D39">
            <v>5417.76</v>
          </cell>
        </row>
        <row r="40">
          <cell r="I40">
            <v>33410425.923999995</v>
          </cell>
        </row>
        <row r="43">
          <cell r="E43">
            <v>1851568.8299999998</v>
          </cell>
        </row>
      </sheetData>
      <sheetData sheetId="12">
        <row r="8">
          <cell r="D8">
            <v>92738.44</v>
          </cell>
        </row>
        <row r="9">
          <cell r="D9">
            <v>605066.08000000019</v>
          </cell>
          <cell r="I9">
            <v>5525335.4500000002</v>
          </cell>
        </row>
        <row r="10">
          <cell r="D10">
            <v>4200</v>
          </cell>
          <cell r="I10">
            <v>5521322.6200000001</v>
          </cell>
        </row>
        <row r="11">
          <cell r="D11">
            <v>45350</v>
          </cell>
          <cell r="I11">
            <v>0</v>
          </cell>
        </row>
        <row r="12">
          <cell r="D12">
            <v>0</v>
          </cell>
          <cell r="I12">
            <v>476758.05</v>
          </cell>
        </row>
        <row r="13">
          <cell r="D13">
            <v>0</v>
          </cell>
        </row>
        <row r="14">
          <cell r="D14">
            <v>800</v>
          </cell>
        </row>
        <row r="15">
          <cell r="D15">
            <v>48406</v>
          </cell>
          <cell r="I15">
            <v>0</v>
          </cell>
        </row>
        <row r="16">
          <cell r="D16">
            <v>0</v>
          </cell>
        </row>
        <row r="17">
          <cell r="D17">
            <v>76300</v>
          </cell>
        </row>
        <row r="18">
          <cell r="D18">
            <v>82987.229999999981</v>
          </cell>
        </row>
        <row r="19">
          <cell r="D19">
            <v>216888.24</v>
          </cell>
          <cell r="K19">
            <v>1684762.7</v>
          </cell>
        </row>
        <row r="20">
          <cell r="D20">
            <v>42305.49</v>
          </cell>
          <cell r="K20">
            <v>0</v>
          </cell>
        </row>
        <row r="21">
          <cell r="D21">
            <v>31350</v>
          </cell>
        </row>
        <row r="22">
          <cell r="D22">
            <v>11100</v>
          </cell>
        </row>
        <row r="23">
          <cell r="D23">
            <v>0</v>
          </cell>
        </row>
        <row r="24">
          <cell r="D24">
            <v>469279.87</v>
          </cell>
        </row>
        <row r="25">
          <cell r="D25">
            <v>39500.14</v>
          </cell>
        </row>
        <row r="26">
          <cell r="D26">
            <v>37158.269999999997</v>
          </cell>
        </row>
        <row r="27">
          <cell r="D27">
            <v>135158.69</v>
          </cell>
        </row>
        <row r="29">
          <cell r="D29">
            <v>462452.81</v>
          </cell>
        </row>
        <row r="30">
          <cell r="D30">
            <v>46902.85</v>
          </cell>
        </row>
        <row r="31">
          <cell r="D31">
            <v>661369.84</v>
          </cell>
        </row>
        <row r="32">
          <cell r="D32">
            <v>90000</v>
          </cell>
        </row>
        <row r="33">
          <cell r="D33">
            <v>2055250.42</v>
          </cell>
        </row>
        <row r="34">
          <cell r="D34">
            <v>10651761.709999999</v>
          </cell>
        </row>
        <row r="35">
          <cell r="D35">
            <v>0</v>
          </cell>
        </row>
        <row r="37">
          <cell r="D37">
            <v>611.53</v>
          </cell>
          <cell r="I37">
            <v>30028537.850000001</v>
          </cell>
        </row>
        <row r="38">
          <cell r="D38">
            <v>5417.76</v>
          </cell>
        </row>
        <row r="42">
          <cell r="E42">
            <v>1614306.7000000002</v>
          </cell>
        </row>
      </sheetData>
      <sheetData sheetId="13">
        <row r="7">
          <cell r="D7">
            <v>232917.37</v>
          </cell>
        </row>
        <row r="8">
          <cell r="D8">
            <v>368246.11000000004</v>
          </cell>
          <cell r="I8">
            <v>6039063.2800000003</v>
          </cell>
        </row>
        <row r="9">
          <cell r="D9">
            <v>3700</v>
          </cell>
          <cell r="I9">
            <v>6841814.7400000002</v>
          </cell>
        </row>
        <row r="10">
          <cell r="D10">
            <v>24200</v>
          </cell>
          <cell r="I10">
            <v>0</v>
          </cell>
        </row>
        <row r="11">
          <cell r="D11">
            <v>0</v>
          </cell>
          <cell r="I11">
            <v>499638.99</v>
          </cell>
        </row>
        <row r="12">
          <cell r="D12">
            <v>7500</v>
          </cell>
        </row>
        <row r="13">
          <cell r="D13">
            <v>800</v>
          </cell>
        </row>
        <row r="14">
          <cell r="D14">
            <v>1368</v>
          </cell>
          <cell r="I14">
            <v>0</v>
          </cell>
        </row>
        <row r="15">
          <cell r="D15">
            <v>0</v>
          </cell>
        </row>
        <row r="16">
          <cell r="D16">
            <v>43967</v>
          </cell>
        </row>
        <row r="17">
          <cell r="D17">
            <v>62693.5</v>
          </cell>
        </row>
        <row r="18">
          <cell r="D18">
            <v>155068.06</v>
          </cell>
          <cell r="K18">
            <v>1674844.29</v>
          </cell>
        </row>
        <row r="19">
          <cell r="D19">
            <v>7814.3399999999992</v>
          </cell>
        </row>
        <row r="20">
          <cell r="D20">
            <v>7000</v>
          </cell>
        </row>
        <row r="21">
          <cell r="D21">
            <v>31928</v>
          </cell>
        </row>
        <row r="22">
          <cell r="D22">
            <v>0</v>
          </cell>
        </row>
        <row r="23">
          <cell r="D23">
            <v>260146.06</v>
          </cell>
        </row>
        <row r="24">
          <cell r="D24">
            <v>15799.570000000002</v>
          </cell>
        </row>
        <row r="25">
          <cell r="D25">
            <v>57873.64</v>
          </cell>
        </row>
        <row r="26">
          <cell r="D26">
            <v>64940</v>
          </cell>
        </row>
        <row r="28">
          <cell r="D28">
            <v>887061.69</v>
          </cell>
        </row>
        <row r="29">
          <cell r="D29">
            <v>17750</v>
          </cell>
        </row>
        <row r="30">
          <cell r="D30">
            <v>664767.11</v>
          </cell>
        </row>
        <row r="32">
          <cell r="D32">
            <v>300000</v>
          </cell>
        </row>
        <row r="33">
          <cell r="D33">
            <v>4514830.3899999997</v>
          </cell>
        </row>
        <row r="34">
          <cell r="D34">
            <v>14865485.23</v>
          </cell>
        </row>
        <row r="35">
          <cell r="D35">
            <v>0</v>
          </cell>
        </row>
        <row r="37">
          <cell r="D37">
            <v>1561.53</v>
          </cell>
          <cell r="I37">
            <v>94434840.086999997</v>
          </cell>
        </row>
        <row r="38">
          <cell r="D38">
            <v>2031.66</v>
          </cell>
        </row>
        <row r="41">
          <cell r="E41">
            <v>1666578.8699999999</v>
          </cell>
        </row>
      </sheetData>
      <sheetData sheetId="14">
        <row r="7">
          <cell r="D7">
            <v>53955.81</v>
          </cell>
        </row>
        <row r="8">
          <cell r="D8">
            <v>539865.19000000006</v>
          </cell>
          <cell r="I8">
            <v>6835649.5300000003</v>
          </cell>
        </row>
        <row r="9">
          <cell r="D9">
            <v>2400</v>
          </cell>
          <cell r="I9">
            <v>5572816.0499999998</v>
          </cell>
        </row>
        <row r="10">
          <cell r="D10">
            <v>17200</v>
          </cell>
          <cell r="I10">
            <v>0</v>
          </cell>
        </row>
        <row r="11">
          <cell r="D11">
            <v>0</v>
          </cell>
          <cell r="I11">
            <v>406462.79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12084</v>
          </cell>
          <cell r="I14">
            <v>0</v>
          </cell>
        </row>
        <row r="15">
          <cell r="D15">
            <v>2050</v>
          </cell>
        </row>
        <row r="16">
          <cell r="D16">
            <v>56135</v>
          </cell>
        </row>
        <row r="17">
          <cell r="D17">
            <v>66488.94</v>
          </cell>
        </row>
        <row r="18">
          <cell r="D18">
            <v>118361.92</v>
          </cell>
          <cell r="K18">
            <v>1660560.3</v>
          </cell>
        </row>
        <row r="19">
          <cell r="D19">
            <v>23774.590000000004</v>
          </cell>
          <cell r="K19">
            <v>0</v>
          </cell>
        </row>
        <row r="20">
          <cell r="D20">
            <v>19000</v>
          </cell>
        </row>
        <row r="21">
          <cell r="D21">
            <v>7200</v>
          </cell>
        </row>
        <row r="22">
          <cell r="D22">
            <v>0</v>
          </cell>
        </row>
        <row r="23">
          <cell r="D23">
            <v>128167.83</v>
          </cell>
        </row>
        <row r="24">
          <cell r="D24">
            <v>39583.61</v>
          </cell>
        </row>
        <row r="25">
          <cell r="D25">
            <v>11032.34</v>
          </cell>
        </row>
        <row r="26">
          <cell r="D26">
            <v>40180</v>
          </cell>
        </row>
        <row r="28">
          <cell r="D28">
            <v>468245.72000000003</v>
          </cell>
        </row>
        <row r="29">
          <cell r="D29">
            <v>4.07</v>
          </cell>
        </row>
        <row r="30">
          <cell r="D30">
            <v>1884493.1199999999</v>
          </cell>
        </row>
        <row r="32">
          <cell r="D32">
            <v>0</v>
          </cell>
        </row>
        <row r="33">
          <cell r="D33">
            <v>3914653.3200000003</v>
          </cell>
        </row>
        <row r="34">
          <cell r="D34">
            <v>13019208.16</v>
          </cell>
        </row>
        <row r="35">
          <cell r="D35">
            <v>0</v>
          </cell>
        </row>
        <row r="37">
          <cell r="D37">
            <v>1561.33</v>
          </cell>
          <cell r="I37">
            <v>90673026.640000001</v>
          </cell>
        </row>
        <row r="38">
          <cell r="D38">
            <v>18962.16</v>
          </cell>
        </row>
        <row r="41">
          <cell r="E41">
            <v>1976134.16</v>
          </cell>
        </row>
      </sheetData>
      <sheetData sheetId="15">
        <row r="7">
          <cell r="D7">
            <v>220102.86000000004</v>
          </cell>
        </row>
        <row r="8">
          <cell r="D8">
            <v>679628.24</v>
          </cell>
          <cell r="I8">
            <v>6432184.9500000002</v>
          </cell>
        </row>
        <row r="9">
          <cell r="D9">
            <v>0</v>
          </cell>
          <cell r="I9">
            <v>6564145.7400000002</v>
          </cell>
        </row>
        <row r="10">
          <cell r="D10">
            <v>35600</v>
          </cell>
          <cell r="I10">
            <v>0</v>
          </cell>
        </row>
        <row r="11">
          <cell r="D11">
            <v>0</v>
          </cell>
          <cell r="I11">
            <v>456809.71</v>
          </cell>
        </row>
        <row r="12">
          <cell r="D12">
            <v>18800</v>
          </cell>
        </row>
        <row r="13">
          <cell r="D13">
            <v>0</v>
          </cell>
        </row>
        <row r="14">
          <cell r="D14">
            <v>79810</v>
          </cell>
          <cell r="I14">
            <v>0</v>
          </cell>
        </row>
        <row r="15">
          <cell r="D15">
            <v>9500</v>
          </cell>
        </row>
        <row r="16">
          <cell r="D16">
            <v>55219</v>
          </cell>
        </row>
        <row r="17">
          <cell r="D17">
            <v>92903.030000000013</v>
          </cell>
        </row>
        <row r="18">
          <cell r="D18">
            <v>144685.28999999998</v>
          </cell>
          <cell r="K18">
            <v>1837046.5</v>
          </cell>
        </row>
        <row r="19">
          <cell r="D19">
            <v>18553.880000000005</v>
          </cell>
          <cell r="K19">
            <v>0</v>
          </cell>
        </row>
        <row r="20">
          <cell r="D20">
            <v>0</v>
          </cell>
        </row>
        <row r="21">
          <cell r="D21">
            <v>13720</v>
          </cell>
        </row>
        <row r="22">
          <cell r="D22">
            <v>0</v>
          </cell>
        </row>
        <row r="23">
          <cell r="D23">
            <v>165848.30000000002</v>
          </cell>
        </row>
        <row r="24">
          <cell r="D24">
            <v>13824.58</v>
          </cell>
        </row>
        <row r="25">
          <cell r="D25">
            <v>40139.46</v>
          </cell>
        </row>
        <row r="26">
          <cell r="D26">
            <v>16080</v>
          </cell>
        </row>
        <row r="28">
          <cell r="D28">
            <v>903358.63</v>
          </cell>
        </row>
        <row r="29">
          <cell r="D29">
            <v>11200</v>
          </cell>
        </row>
        <row r="30">
          <cell r="D30">
            <v>2149356</v>
          </cell>
        </row>
        <row r="32">
          <cell r="D32">
            <v>80640</v>
          </cell>
        </row>
        <row r="33">
          <cell r="D33">
            <v>3989523.1799999997</v>
          </cell>
        </row>
        <row r="34">
          <cell r="D34">
            <v>8837134.8200000003</v>
          </cell>
        </row>
        <row r="35">
          <cell r="D35">
            <v>0</v>
          </cell>
        </row>
        <row r="36">
          <cell r="I36">
            <v>83157121.819999978</v>
          </cell>
        </row>
        <row r="37">
          <cell r="D37">
            <v>9187.9699999999993</v>
          </cell>
        </row>
        <row r="38">
          <cell r="D38">
            <v>10158.300000000001</v>
          </cell>
        </row>
        <row r="42">
          <cell r="E42">
            <v>1839247.34</v>
          </cell>
        </row>
      </sheetData>
      <sheetData sheetId="16">
        <row r="8">
          <cell r="D8">
            <v>127423.41</v>
          </cell>
        </row>
        <row r="9">
          <cell r="D9">
            <v>502562.91999999993</v>
          </cell>
          <cell r="I9">
            <v>8965740.5100000016</v>
          </cell>
        </row>
        <row r="10">
          <cell r="D10">
            <v>0</v>
          </cell>
          <cell r="I10">
            <v>7433729.79</v>
          </cell>
        </row>
        <row r="11">
          <cell r="D11">
            <v>29400</v>
          </cell>
          <cell r="I11">
            <v>0</v>
          </cell>
        </row>
        <row r="12">
          <cell r="D12">
            <v>0</v>
          </cell>
          <cell r="I12">
            <v>978866.54</v>
          </cell>
        </row>
        <row r="13">
          <cell r="D13">
            <v>13500</v>
          </cell>
        </row>
        <row r="14">
          <cell r="D14">
            <v>0</v>
          </cell>
        </row>
        <row r="15">
          <cell r="D15">
            <v>66316</v>
          </cell>
          <cell r="I15">
            <v>0</v>
          </cell>
        </row>
        <row r="16">
          <cell r="D16">
            <v>724340</v>
          </cell>
        </row>
        <row r="17">
          <cell r="D17">
            <v>56601</v>
          </cell>
        </row>
        <row r="18">
          <cell r="D18">
            <v>71327.600000000006</v>
          </cell>
        </row>
        <row r="19">
          <cell r="D19">
            <v>171661.87</v>
          </cell>
          <cell r="K19">
            <v>1503528.71</v>
          </cell>
        </row>
        <row r="20">
          <cell r="D20">
            <v>8424.4500000000007</v>
          </cell>
          <cell r="K20">
            <v>0</v>
          </cell>
        </row>
        <row r="21">
          <cell r="D21">
            <v>4000</v>
          </cell>
        </row>
        <row r="22">
          <cell r="D22">
            <v>4100</v>
          </cell>
        </row>
        <row r="23">
          <cell r="D23">
            <v>0</v>
          </cell>
        </row>
        <row r="24">
          <cell r="D24">
            <v>505488.96000000008</v>
          </cell>
        </row>
        <row r="25">
          <cell r="D25">
            <v>36238.699999999997</v>
          </cell>
        </row>
        <row r="26">
          <cell r="D26">
            <v>10081.74</v>
          </cell>
        </row>
        <row r="27">
          <cell r="D27">
            <v>92880</v>
          </cell>
        </row>
        <row r="29">
          <cell r="D29">
            <v>463483.86</v>
          </cell>
        </row>
        <row r="30">
          <cell r="D30">
            <v>7280</v>
          </cell>
        </row>
        <row r="31">
          <cell r="D31">
            <v>1453613.3400000003</v>
          </cell>
        </row>
        <row r="33">
          <cell r="D33">
            <v>313648</v>
          </cell>
        </row>
        <row r="34">
          <cell r="D34">
            <v>3365480.1399999997</v>
          </cell>
        </row>
        <row r="35">
          <cell r="D35">
            <v>17421945.290000003</v>
          </cell>
        </row>
        <row r="36">
          <cell r="D36">
            <v>0</v>
          </cell>
        </row>
        <row r="38">
          <cell r="D38">
            <v>911.32999999999993</v>
          </cell>
        </row>
        <row r="39">
          <cell r="D39">
            <v>6094.98</v>
          </cell>
        </row>
        <row r="43">
          <cell r="E43">
            <v>2154854.88</v>
          </cell>
        </row>
      </sheetData>
      <sheetData sheetId="17"/>
      <sheetData sheetId="18">
        <row r="16">
          <cell r="G16">
            <v>76527.510000000009</v>
          </cell>
          <cell r="H16">
            <v>1373876.07</v>
          </cell>
          <cell r="I16">
            <v>1383115.1800000004</v>
          </cell>
          <cell r="J16">
            <v>338376.12</v>
          </cell>
          <cell r="K16">
            <v>240967.83</v>
          </cell>
          <cell r="L16">
            <v>81166.170000000013</v>
          </cell>
          <cell r="M16">
            <v>222519.63</v>
          </cell>
          <cell r="N16">
            <v>92738.44</v>
          </cell>
          <cell r="O16">
            <v>232917.37</v>
          </cell>
          <cell r="P16">
            <v>53955.81</v>
          </cell>
          <cell r="Q16">
            <v>220102.86000000004</v>
          </cell>
          <cell r="R16">
            <v>127423.41</v>
          </cell>
        </row>
        <row r="17">
          <cell r="G17">
            <v>315641.31</v>
          </cell>
          <cell r="H17">
            <v>269623.39</v>
          </cell>
          <cell r="I17">
            <v>356953.72000000003</v>
          </cell>
          <cell r="J17">
            <v>335804.73000000004</v>
          </cell>
          <cell r="K17">
            <v>311709.92000000004</v>
          </cell>
          <cell r="L17">
            <v>383523.7699999999</v>
          </cell>
          <cell r="M17">
            <v>457983.32000000007</v>
          </cell>
          <cell r="N17">
            <v>605066.08000000019</v>
          </cell>
          <cell r="O17">
            <v>368246.11000000004</v>
          </cell>
          <cell r="P17">
            <v>539865.19000000006</v>
          </cell>
          <cell r="Q17">
            <v>679628.24</v>
          </cell>
          <cell r="R17">
            <v>502562.91999999993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1000</v>
          </cell>
          <cell r="M18">
            <v>0</v>
          </cell>
          <cell r="N18">
            <v>4200</v>
          </cell>
          <cell r="O18">
            <v>3700</v>
          </cell>
          <cell r="P18">
            <v>2400</v>
          </cell>
        </row>
        <row r="19">
          <cell r="G19">
            <v>10500</v>
          </cell>
          <cell r="H19">
            <v>74300</v>
          </cell>
          <cell r="I19">
            <v>55350</v>
          </cell>
          <cell r="J19">
            <v>44200</v>
          </cell>
          <cell r="K19">
            <v>21900</v>
          </cell>
          <cell r="L19">
            <v>37750</v>
          </cell>
          <cell r="M19">
            <v>45300</v>
          </cell>
          <cell r="N19">
            <v>45350</v>
          </cell>
          <cell r="O19">
            <v>24200</v>
          </cell>
          <cell r="P19">
            <v>17200</v>
          </cell>
          <cell r="Q19">
            <v>35600</v>
          </cell>
          <cell r="R19">
            <v>29400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G21">
            <v>0</v>
          </cell>
          <cell r="H21">
            <v>0</v>
          </cell>
          <cell r="I21">
            <v>1800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7500</v>
          </cell>
          <cell r="P21">
            <v>0</v>
          </cell>
          <cell r="Q21">
            <v>18800</v>
          </cell>
          <cell r="R21">
            <v>13500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400</v>
          </cell>
          <cell r="K22">
            <v>800</v>
          </cell>
          <cell r="L22">
            <v>0</v>
          </cell>
          <cell r="M22">
            <v>1250</v>
          </cell>
          <cell r="N22">
            <v>800</v>
          </cell>
          <cell r="O22">
            <v>800</v>
          </cell>
          <cell r="P22">
            <v>0</v>
          </cell>
        </row>
        <row r="23">
          <cell r="G23">
            <v>21943.85</v>
          </cell>
          <cell r="H23">
            <v>1626.75</v>
          </cell>
          <cell r="I23">
            <v>1256.4000000000001</v>
          </cell>
          <cell r="J23">
            <v>7892.5</v>
          </cell>
          <cell r="K23">
            <v>3706.65</v>
          </cell>
          <cell r="N23">
            <v>48406</v>
          </cell>
          <cell r="O23">
            <v>1368</v>
          </cell>
          <cell r="P23">
            <v>12084</v>
          </cell>
          <cell r="Q23">
            <v>79810</v>
          </cell>
          <cell r="R23">
            <v>66316</v>
          </cell>
        </row>
        <row r="24">
          <cell r="G24">
            <v>256270</v>
          </cell>
          <cell r="H24">
            <v>124250</v>
          </cell>
          <cell r="I24">
            <v>37350</v>
          </cell>
          <cell r="J24">
            <v>2800</v>
          </cell>
          <cell r="P24">
            <v>2050</v>
          </cell>
          <cell r="Q24">
            <v>9500</v>
          </cell>
          <cell r="R24">
            <v>724340</v>
          </cell>
        </row>
        <row r="25">
          <cell r="G25">
            <v>48465</v>
          </cell>
          <cell r="H25">
            <v>46270</v>
          </cell>
          <cell r="I25">
            <v>61650</v>
          </cell>
          <cell r="J25">
            <v>45358</v>
          </cell>
          <cell r="K25">
            <v>46900</v>
          </cell>
          <cell r="L25">
            <v>55800</v>
          </cell>
          <cell r="M25">
            <v>54590</v>
          </cell>
          <cell r="N25">
            <v>76300</v>
          </cell>
          <cell r="O25">
            <v>43967</v>
          </cell>
          <cell r="P25">
            <v>56135</v>
          </cell>
          <cell r="Q25">
            <v>55219</v>
          </cell>
          <cell r="R25">
            <v>56601</v>
          </cell>
        </row>
        <row r="26">
          <cell r="G26">
            <v>41589.42</v>
          </cell>
          <cell r="H26">
            <v>203602.81999999998</v>
          </cell>
          <cell r="I26">
            <v>206156.68000000002</v>
          </cell>
          <cell r="J26">
            <v>76449.37999999999</v>
          </cell>
          <cell r="K26">
            <v>58065.97</v>
          </cell>
          <cell r="L26">
            <v>53086.239999999998</v>
          </cell>
          <cell r="M26">
            <v>72213.45</v>
          </cell>
          <cell r="N26">
            <v>82987.229999999981</v>
          </cell>
          <cell r="O26">
            <v>62693.5</v>
          </cell>
          <cell r="P26">
            <v>66488.94</v>
          </cell>
          <cell r="Q26">
            <v>92903.030000000013</v>
          </cell>
          <cell r="R26">
            <v>71327.600000000006</v>
          </cell>
        </row>
        <row r="27">
          <cell r="G27">
            <v>157931.54999999999</v>
          </cell>
          <cell r="H27">
            <v>246127.81000000003</v>
          </cell>
          <cell r="I27">
            <v>349712.19000000006</v>
          </cell>
          <cell r="J27">
            <v>291299.52</v>
          </cell>
          <cell r="K27">
            <v>159325.26</v>
          </cell>
          <cell r="L27">
            <v>95833.49</v>
          </cell>
          <cell r="M27">
            <v>197553.09</v>
          </cell>
          <cell r="N27">
            <v>216888.24</v>
          </cell>
          <cell r="O27">
            <v>155068.06</v>
          </cell>
          <cell r="P27">
            <v>118361.92</v>
          </cell>
          <cell r="Q27">
            <v>144685.28999999998</v>
          </cell>
          <cell r="R27">
            <v>171661.87</v>
          </cell>
        </row>
        <row r="28">
          <cell r="G28">
            <v>179.75</v>
          </cell>
          <cell r="H28">
            <v>960.37</v>
          </cell>
          <cell r="I28">
            <v>6960.5399999999991</v>
          </cell>
          <cell r="J28">
            <v>2767.9300000000003</v>
          </cell>
          <cell r="K28">
            <v>2960.84</v>
          </cell>
          <cell r="L28">
            <v>5822.0999999999995</v>
          </cell>
          <cell r="M28">
            <v>9774.67</v>
          </cell>
          <cell r="N28">
            <v>42305.49</v>
          </cell>
          <cell r="O28">
            <v>7814.3399999999992</v>
          </cell>
          <cell r="P28">
            <v>23774.590000000004</v>
          </cell>
          <cell r="Q28">
            <v>18553.880000000005</v>
          </cell>
          <cell r="R28">
            <v>8424.4500000000007</v>
          </cell>
        </row>
        <row r="29">
          <cell r="G29">
            <v>5280</v>
          </cell>
          <cell r="H29">
            <v>14300</v>
          </cell>
          <cell r="I29">
            <v>9900</v>
          </cell>
          <cell r="J29">
            <v>32100</v>
          </cell>
          <cell r="K29">
            <v>13300</v>
          </cell>
          <cell r="L29">
            <v>25000</v>
          </cell>
          <cell r="M29">
            <v>12500</v>
          </cell>
          <cell r="N29">
            <v>31350</v>
          </cell>
          <cell r="O29">
            <v>7000</v>
          </cell>
          <cell r="P29">
            <v>19000</v>
          </cell>
          <cell r="R29">
            <v>4000</v>
          </cell>
        </row>
        <row r="30">
          <cell r="G30">
            <v>6560</v>
          </cell>
          <cell r="H30">
            <v>21800</v>
          </cell>
          <cell r="I30">
            <v>3800</v>
          </cell>
          <cell r="J30">
            <v>6000</v>
          </cell>
          <cell r="K30">
            <v>3700</v>
          </cell>
          <cell r="L30">
            <v>2700</v>
          </cell>
          <cell r="M30">
            <v>1500</v>
          </cell>
          <cell r="N30">
            <v>11100</v>
          </cell>
          <cell r="O30">
            <v>31928</v>
          </cell>
          <cell r="P30">
            <v>7200</v>
          </cell>
          <cell r="Q30">
            <v>13720</v>
          </cell>
          <cell r="R30">
            <v>4100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G32">
            <v>478606.85999999987</v>
          </cell>
          <cell r="H32">
            <v>229087</v>
          </cell>
          <cell r="I32">
            <v>217189.89999999997</v>
          </cell>
          <cell r="J32">
            <v>427437.05</v>
          </cell>
          <cell r="K32">
            <v>349703.31</v>
          </cell>
          <cell r="L32">
            <v>251178.63999999998</v>
          </cell>
          <cell r="M32">
            <v>693301.1399999999</v>
          </cell>
          <cell r="N32">
            <v>469279.87</v>
          </cell>
          <cell r="O32">
            <v>260146.06</v>
          </cell>
          <cell r="P32">
            <v>128167.83</v>
          </cell>
          <cell r="Q32">
            <v>165848.30000000002</v>
          </cell>
          <cell r="R32">
            <v>505488.96000000008</v>
          </cell>
        </row>
        <row r="33">
          <cell r="G33">
            <v>0</v>
          </cell>
          <cell r="H33">
            <v>376135.14</v>
          </cell>
          <cell r="I33">
            <v>313345.77999999997</v>
          </cell>
          <cell r="J33">
            <v>49901.43</v>
          </cell>
          <cell r="K33">
            <v>11127.509999999998</v>
          </cell>
          <cell r="L33">
            <v>38227.4</v>
          </cell>
          <cell r="M33">
            <v>14307.020000000002</v>
          </cell>
          <cell r="N33">
            <v>39500.14</v>
          </cell>
          <cell r="O33">
            <v>15799.570000000002</v>
          </cell>
          <cell r="P33">
            <v>39583.61</v>
          </cell>
          <cell r="Q33">
            <v>13824.58</v>
          </cell>
          <cell r="R33">
            <v>36238.699999999997</v>
          </cell>
        </row>
        <row r="34">
          <cell r="G34">
            <v>23186.58</v>
          </cell>
          <cell r="H34">
            <v>61508.039999999994</v>
          </cell>
          <cell r="I34">
            <v>48626.439999999995</v>
          </cell>
          <cell r="J34">
            <v>29432.910000000003</v>
          </cell>
          <cell r="K34">
            <v>25552.399999999998</v>
          </cell>
          <cell r="L34">
            <v>22380.210000000003</v>
          </cell>
          <cell r="M34">
            <v>24531.56</v>
          </cell>
          <cell r="N34">
            <v>37158.269999999997</v>
          </cell>
          <cell r="O34">
            <v>57873.64</v>
          </cell>
          <cell r="P34">
            <v>11032.34</v>
          </cell>
          <cell r="Q34">
            <v>40139.46</v>
          </cell>
          <cell r="R34">
            <v>10081.74</v>
          </cell>
        </row>
        <row r="35">
          <cell r="G35">
            <v>522171.42</v>
          </cell>
          <cell r="H35">
            <v>296591.95</v>
          </cell>
          <cell r="I35">
            <v>82730</v>
          </cell>
          <cell r="J35">
            <v>57170</v>
          </cell>
          <cell r="K35">
            <v>118934.5</v>
          </cell>
          <cell r="L35">
            <v>105753.5</v>
          </cell>
          <cell r="M35">
            <v>40133.229999999996</v>
          </cell>
          <cell r="N35">
            <v>135158.69</v>
          </cell>
          <cell r="O35">
            <v>64940</v>
          </cell>
          <cell r="P35">
            <v>40180</v>
          </cell>
          <cell r="Q35">
            <v>16080</v>
          </cell>
          <cell r="R35">
            <v>92880</v>
          </cell>
        </row>
        <row r="39">
          <cell r="G39">
            <v>793044.03</v>
          </cell>
          <cell r="H39">
            <v>406810.06</v>
          </cell>
          <cell r="I39">
            <v>826666.96</v>
          </cell>
          <cell r="J39">
            <v>622703.52</v>
          </cell>
          <cell r="K39">
            <v>918172.64</v>
          </cell>
          <cell r="L39">
            <v>539244.84</v>
          </cell>
          <cell r="M39">
            <v>862847.39</v>
          </cell>
          <cell r="N39">
            <v>462452.81</v>
          </cell>
          <cell r="O39">
            <v>887061.69</v>
          </cell>
          <cell r="P39">
            <v>468245.72000000003</v>
          </cell>
          <cell r="Q39">
            <v>903358.63</v>
          </cell>
          <cell r="R39">
            <v>463483.86</v>
          </cell>
        </row>
        <row r="40">
          <cell r="G40">
            <v>400</v>
          </cell>
          <cell r="H40">
            <v>38550</v>
          </cell>
          <cell r="I40">
            <v>21264.25</v>
          </cell>
          <cell r="J40">
            <v>9790</v>
          </cell>
          <cell r="K40">
            <v>38001.620000000003</v>
          </cell>
          <cell r="L40">
            <v>6290</v>
          </cell>
          <cell r="M40">
            <v>256304</v>
          </cell>
          <cell r="N40">
            <v>46902.85</v>
          </cell>
          <cell r="O40">
            <v>17750</v>
          </cell>
          <cell r="P40">
            <v>4.07</v>
          </cell>
          <cell r="Q40">
            <v>11200</v>
          </cell>
          <cell r="R40">
            <v>7280</v>
          </cell>
        </row>
        <row r="41">
          <cell r="G41">
            <v>139726.01999999999</v>
          </cell>
          <cell r="H41">
            <v>89424.639999999999</v>
          </cell>
          <cell r="I41">
            <v>325095.86</v>
          </cell>
          <cell r="J41">
            <v>509534.22000000003</v>
          </cell>
          <cell r="K41">
            <v>523506.84</v>
          </cell>
          <cell r="L41">
            <v>428493.13</v>
          </cell>
          <cell r="M41">
            <v>805466.49999999988</v>
          </cell>
          <cell r="N41">
            <v>661369.84</v>
          </cell>
          <cell r="O41">
            <v>664767.11</v>
          </cell>
          <cell r="P41">
            <v>1884493.1199999999</v>
          </cell>
          <cell r="Q41">
            <v>2149356</v>
          </cell>
          <cell r="R41">
            <v>1453613.3400000003</v>
          </cell>
        </row>
        <row r="49">
          <cell r="G49">
            <v>1186317.6299999999</v>
          </cell>
          <cell r="H49">
            <v>3141076.86</v>
          </cell>
          <cell r="I49">
            <v>5401113.3399999999</v>
          </cell>
          <cell r="J49">
            <v>2698273.76</v>
          </cell>
          <cell r="K49">
            <v>1283583.17</v>
          </cell>
          <cell r="L49">
            <v>5162486.8299999991</v>
          </cell>
          <cell r="M49">
            <v>1874467.1500000001</v>
          </cell>
          <cell r="N49">
            <v>2055250.42</v>
          </cell>
          <cell r="O49">
            <v>4514830.3899999997</v>
          </cell>
          <cell r="P49">
            <v>3914653.3200000003</v>
          </cell>
          <cell r="Q49">
            <v>3989523.1799999997</v>
          </cell>
          <cell r="R49">
            <v>3365480.1399999997</v>
          </cell>
        </row>
        <row r="51">
          <cell r="G51">
            <v>0</v>
          </cell>
        </row>
        <row r="52">
          <cell r="I52">
            <v>83868</v>
          </cell>
          <cell r="L52">
            <v>83868</v>
          </cell>
          <cell r="M52">
            <v>2465915.7200000002</v>
          </cell>
          <cell r="N52">
            <v>90000</v>
          </cell>
          <cell r="O52">
            <v>300000</v>
          </cell>
          <cell r="Q52">
            <v>80640</v>
          </cell>
          <cell r="R52">
            <v>313648</v>
          </cell>
        </row>
        <row r="58">
          <cell r="G58">
            <v>9466725.9900000002</v>
          </cell>
          <cell r="H58">
            <v>7318306.6200000001</v>
          </cell>
          <cell r="I58">
            <v>9615521.8500000015</v>
          </cell>
          <cell r="J58">
            <v>10527897.710000001</v>
          </cell>
          <cell r="K58">
            <v>5578484.75</v>
          </cell>
          <cell r="L58">
            <v>12808462.259999998</v>
          </cell>
          <cell r="M58">
            <v>9875599.2899999991</v>
          </cell>
          <cell r="N58">
            <v>10651761.709999999</v>
          </cell>
          <cell r="O58">
            <v>14865485.23</v>
          </cell>
          <cell r="P58">
            <v>13019208.16</v>
          </cell>
          <cell r="Q58">
            <v>8837134.8200000003</v>
          </cell>
          <cell r="R58">
            <v>17421945.290000003</v>
          </cell>
        </row>
        <row r="59">
          <cell r="K59">
            <v>0</v>
          </cell>
        </row>
        <row r="61">
          <cell r="H61">
            <v>0</v>
          </cell>
          <cell r="I61">
            <v>0</v>
          </cell>
          <cell r="N61">
            <v>0</v>
          </cell>
          <cell r="O61">
            <v>67931588.539999992</v>
          </cell>
          <cell r="P61">
            <v>0</v>
          </cell>
          <cell r="Q61">
            <v>8016285.5599999996</v>
          </cell>
          <cell r="R61">
            <v>6522601.6799999997</v>
          </cell>
          <cell r="T61">
            <v>100936271.34</v>
          </cell>
        </row>
        <row r="62">
          <cell r="K62">
            <v>8016285.5599999996</v>
          </cell>
          <cell r="L62">
            <v>10449510</v>
          </cell>
        </row>
        <row r="68">
          <cell r="G68">
            <v>661.53</v>
          </cell>
          <cell r="H68">
            <v>2955.9700000000003</v>
          </cell>
          <cell r="I68">
            <v>25704.95</v>
          </cell>
          <cell r="J68">
            <v>20743.64</v>
          </cell>
          <cell r="K68">
            <v>140</v>
          </cell>
          <cell r="L68">
            <v>1311.53</v>
          </cell>
          <cell r="M68">
            <v>611.53</v>
          </cell>
          <cell r="N68">
            <v>611.53</v>
          </cell>
          <cell r="O68">
            <v>1561.53</v>
          </cell>
          <cell r="P68">
            <v>1561.33</v>
          </cell>
          <cell r="Q68">
            <v>9187.9699999999993</v>
          </cell>
          <cell r="R68">
            <v>911.32999999999993</v>
          </cell>
        </row>
        <row r="69">
          <cell r="G69">
            <v>7449.42</v>
          </cell>
          <cell r="H69">
            <v>9481.0799999999981</v>
          </cell>
          <cell r="I69">
            <v>2031.66</v>
          </cell>
          <cell r="J69">
            <v>7449.42</v>
          </cell>
          <cell r="K69">
            <v>3857.63</v>
          </cell>
          <cell r="L69">
            <v>12124.01</v>
          </cell>
          <cell r="M69">
            <v>5417.76</v>
          </cell>
          <cell r="N69">
            <v>5417.76</v>
          </cell>
          <cell r="O69">
            <v>2031.66</v>
          </cell>
          <cell r="P69">
            <v>18962.16</v>
          </cell>
          <cell r="Q69">
            <v>10158.300000000001</v>
          </cell>
          <cell r="R69">
            <v>6094.98</v>
          </cell>
        </row>
        <row r="98">
          <cell r="G98">
            <v>1144107.79</v>
          </cell>
          <cell r="H98">
            <v>1184382.0300000003</v>
          </cell>
          <cell r="I98">
            <v>1213006.6600000001</v>
          </cell>
          <cell r="J98">
            <v>1317615.23</v>
          </cell>
          <cell r="K98">
            <v>1234349.8500000001</v>
          </cell>
          <cell r="L98">
            <v>1790241.5099999998</v>
          </cell>
          <cell r="M98">
            <v>1851568.8299999998</v>
          </cell>
          <cell r="N98">
            <v>1614306.7000000002</v>
          </cell>
          <cell r="O98">
            <v>1666578.8699999999</v>
          </cell>
          <cell r="P98">
            <v>1976134.16</v>
          </cell>
          <cell r="Q98">
            <v>1839247.34</v>
          </cell>
          <cell r="R98">
            <v>2154854.88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9"/>
  <sheetViews>
    <sheetView workbookViewId="0">
      <selection activeCell="D16" sqref="D16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3.140625" style="1" customWidth="1"/>
    <col min="5" max="5" width="12.85546875" style="1" bestFit="1" customWidth="1"/>
    <col min="6" max="6" width="3.42578125" style="1" customWidth="1"/>
    <col min="7" max="7" width="24.42578125" style="1" customWidth="1"/>
    <col min="8" max="8" width="11.42578125" style="1"/>
    <col min="9" max="9" width="12.7109375" style="1" bestFit="1" customWidth="1"/>
    <col min="10" max="10" width="8.42578125" style="1" customWidth="1"/>
    <col min="11" max="11" width="13.7109375" style="1" customWidth="1"/>
    <col min="12" max="12" width="12.5703125" style="1" customWidth="1"/>
    <col min="13" max="15" width="11.42578125" style="1"/>
    <col min="16" max="16" width="11.7109375" style="1" bestFit="1" customWidth="1"/>
    <col min="17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140625" style="1" customWidth="1"/>
    <col min="261" max="261" width="12.85546875" style="1" bestFit="1" customWidth="1"/>
    <col min="262" max="262" width="3.42578125" style="1" customWidth="1"/>
    <col min="263" max="263" width="24.42578125" style="1" customWidth="1"/>
    <col min="264" max="264" width="11.42578125" style="1"/>
    <col min="265" max="265" width="12.7109375" style="1" bestFit="1" customWidth="1"/>
    <col min="266" max="266" width="8.42578125" style="1" customWidth="1"/>
    <col min="267" max="267" width="13.7109375" style="1" customWidth="1"/>
    <col min="268" max="268" width="12.5703125" style="1" customWidth="1"/>
    <col min="269" max="271" width="11.42578125" style="1"/>
    <col min="272" max="272" width="11.7109375" style="1" bestFit="1" customWidth="1"/>
    <col min="273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140625" style="1" customWidth="1"/>
    <col min="517" max="517" width="12.85546875" style="1" bestFit="1" customWidth="1"/>
    <col min="518" max="518" width="3.42578125" style="1" customWidth="1"/>
    <col min="519" max="519" width="24.42578125" style="1" customWidth="1"/>
    <col min="520" max="520" width="11.42578125" style="1"/>
    <col min="521" max="521" width="12.7109375" style="1" bestFit="1" customWidth="1"/>
    <col min="522" max="522" width="8.42578125" style="1" customWidth="1"/>
    <col min="523" max="523" width="13.7109375" style="1" customWidth="1"/>
    <col min="524" max="524" width="12.5703125" style="1" customWidth="1"/>
    <col min="525" max="527" width="11.42578125" style="1"/>
    <col min="528" max="528" width="11.7109375" style="1" bestFit="1" customWidth="1"/>
    <col min="529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140625" style="1" customWidth="1"/>
    <col min="773" max="773" width="12.85546875" style="1" bestFit="1" customWidth="1"/>
    <col min="774" max="774" width="3.42578125" style="1" customWidth="1"/>
    <col min="775" max="775" width="24.42578125" style="1" customWidth="1"/>
    <col min="776" max="776" width="11.42578125" style="1"/>
    <col min="777" max="777" width="12.7109375" style="1" bestFit="1" customWidth="1"/>
    <col min="778" max="778" width="8.42578125" style="1" customWidth="1"/>
    <col min="779" max="779" width="13.7109375" style="1" customWidth="1"/>
    <col min="780" max="780" width="12.5703125" style="1" customWidth="1"/>
    <col min="781" max="783" width="11.42578125" style="1"/>
    <col min="784" max="784" width="11.7109375" style="1" bestFit="1" customWidth="1"/>
    <col min="785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140625" style="1" customWidth="1"/>
    <col min="1029" max="1029" width="12.85546875" style="1" bestFit="1" customWidth="1"/>
    <col min="1030" max="1030" width="3.42578125" style="1" customWidth="1"/>
    <col min="1031" max="1031" width="24.42578125" style="1" customWidth="1"/>
    <col min="1032" max="1032" width="11.42578125" style="1"/>
    <col min="1033" max="1033" width="12.7109375" style="1" bestFit="1" customWidth="1"/>
    <col min="1034" max="1034" width="8.42578125" style="1" customWidth="1"/>
    <col min="1035" max="1035" width="13.7109375" style="1" customWidth="1"/>
    <col min="1036" max="1036" width="12.5703125" style="1" customWidth="1"/>
    <col min="1037" max="1039" width="11.42578125" style="1"/>
    <col min="1040" max="1040" width="11.7109375" style="1" bestFit="1" customWidth="1"/>
    <col min="1041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140625" style="1" customWidth="1"/>
    <col min="1285" max="1285" width="12.85546875" style="1" bestFit="1" customWidth="1"/>
    <col min="1286" max="1286" width="3.42578125" style="1" customWidth="1"/>
    <col min="1287" max="1287" width="24.42578125" style="1" customWidth="1"/>
    <col min="1288" max="1288" width="11.42578125" style="1"/>
    <col min="1289" max="1289" width="12.7109375" style="1" bestFit="1" customWidth="1"/>
    <col min="1290" max="1290" width="8.42578125" style="1" customWidth="1"/>
    <col min="1291" max="1291" width="13.7109375" style="1" customWidth="1"/>
    <col min="1292" max="1292" width="12.5703125" style="1" customWidth="1"/>
    <col min="1293" max="1295" width="11.42578125" style="1"/>
    <col min="1296" max="1296" width="11.7109375" style="1" bestFit="1" customWidth="1"/>
    <col min="1297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140625" style="1" customWidth="1"/>
    <col min="1541" max="1541" width="12.85546875" style="1" bestFit="1" customWidth="1"/>
    <col min="1542" max="1542" width="3.42578125" style="1" customWidth="1"/>
    <col min="1543" max="1543" width="24.42578125" style="1" customWidth="1"/>
    <col min="1544" max="1544" width="11.42578125" style="1"/>
    <col min="1545" max="1545" width="12.7109375" style="1" bestFit="1" customWidth="1"/>
    <col min="1546" max="1546" width="8.42578125" style="1" customWidth="1"/>
    <col min="1547" max="1547" width="13.7109375" style="1" customWidth="1"/>
    <col min="1548" max="1548" width="12.5703125" style="1" customWidth="1"/>
    <col min="1549" max="1551" width="11.42578125" style="1"/>
    <col min="1552" max="1552" width="11.7109375" style="1" bestFit="1" customWidth="1"/>
    <col min="1553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140625" style="1" customWidth="1"/>
    <col min="1797" max="1797" width="12.85546875" style="1" bestFit="1" customWidth="1"/>
    <col min="1798" max="1798" width="3.42578125" style="1" customWidth="1"/>
    <col min="1799" max="1799" width="24.42578125" style="1" customWidth="1"/>
    <col min="1800" max="1800" width="11.42578125" style="1"/>
    <col min="1801" max="1801" width="12.7109375" style="1" bestFit="1" customWidth="1"/>
    <col min="1802" max="1802" width="8.42578125" style="1" customWidth="1"/>
    <col min="1803" max="1803" width="13.7109375" style="1" customWidth="1"/>
    <col min="1804" max="1804" width="12.5703125" style="1" customWidth="1"/>
    <col min="1805" max="1807" width="11.42578125" style="1"/>
    <col min="1808" max="1808" width="11.7109375" style="1" bestFit="1" customWidth="1"/>
    <col min="1809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140625" style="1" customWidth="1"/>
    <col min="2053" max="2053" width="12.85546875" style="1" bestFit="1" customWidth="1"/>
    <col min="2054" max="2054" width="3.42578125" style="1" customWidth="1"/>
    <col min="2055" max="2055" width="24.42578125" style="1" customWidth="1"/>
    <col min="2056" max="2056" width="11.42578125" style="1"/>
    <col min="2057" max="2057" width="12.7109375" style="1" bestFit="1" customWidth="1"/>
    <col min="2058" max="2058" width="8.42578125" style="1" customWidth="1"/>
    <col min="2059" max="2059" width="13.7109375" style="1" customWidth="1"/>
    <col min="2060" max="2060" width="12.5703125" style="1" customWidth="1"/>
    <col min="2061" max="2063" width="11.42578125" style="1"/>
    <col min="2064" max="2064" width="11.7109375" style="1" bestFit="1" customWidth="1"/>
    <col min="2065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140625" style="1" customWidth="1"/>
    <col min="2309" max="2309" width="12.85546875" style="1" bestFit="1" customWidth="1"/>
    <col min="2310" max="2310" width="3.42578125" style="1" customWidth="1"/>
    <col min="2311" max="2311" width="24.42578125" style="1" customWidth="1"/>
    <col min="2312" max="2312" width="11.42578125" style="1"/>
    <col min="2313" max="2313" width="12.7109375" style="1" bestFit="1" customWidth="1"/>
    <col min="2314" max="2314" width="8.42578125" style="1" customWidth="1"/>
    <col min="2315" max="2315" width="13.7109375" style="1" customWidth="1"/>
    <col min="2316" max="2316" width="12.5703125" style="1" customWidth="1"/>
    <col min="2317" max="2319" width="11.42578125" style="1"/>
    <col min="2320" max="2320" width="11.7109375" style="1" bestFit="1" customWidth="1"/>
    <col min="2321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140625" style="1" customWidth="1"/>
    <col min="2565" max="2565" width="12.85546875" style="1" bestFit="1" customWidth="1"/>
    <col min="2566" max="2566" width="3.42578125" style="1" customWidth="1"/>
    <col min="2567" max="2567" width="24.42578125" style="1" customWidth="1"/>
    <col min="2568" max="2568" width="11.42578125" style="1"/>
    <col min="2569" max="2569" width="12.7109375" style="1" bestFit="1" customWidth="1"/>
    <col min="2570" max="2570" width="8.42578125" style="1" customWidth="1"/>
    <col min="2571" max="2571" width="13.7109375" style="1" customWidth="1"/>
    <col min="2572" max="2572" width="12.5703125" style="1" customWidth="1"/>
    <col min="2573" max="2575" width="11.42578125" style="1"/>
    <col min="2576" max="2576" width="11.7109375" style="1" bestFit="1" customWidth="1"/>
    <col min="2577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140625" style="1" customWidth="1"/>
    <col min="2821" max="2821" width="12.85546875" style="1" bestFit="1" customWidth="1"/>
    <col min="2822" max="2822" width="3.42578125" style="1" customWidth="1"/>
    <col min="2823" max="2823" width="24.42578125" style="1" customWidth="1"/>
    <col min="2824" max="2824" width="11.42578125" style="1"/>
    <col min="2825" max="2825" width="12.7109375" style="1" bestFit="1" customWidth="1"/>
    <col min="2826" max="2826" width="8.42578125" style="1" customWidth="1"/>
    <col min="2827" max="2827" width="13.7109375" style="1" customWidth="1"/>
    <col min="2828" max="2828" width="12.5703125" style="1" customWidth="1"/>
    <col min="2829" max="2831" width="11.42578125" style="1"/>
    <col min="2832" max="2832" width="11.7109375" style="1" bestFit="1" customWidth="1"/>
    <col min="2833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140625" style="1" customWidth="1"/>
    <col min="3077" max="3077" width="12.85546875" style="1" bestFit="1" customWidth="1"/>
    <col min="3078" max="3078" width="3.42578125" style="1" customWidth="1"/>
    <col min="3079" max="3079" width="24.42578125" style="1" customWidth="1"/>
    <col min="3080" max="3080" width="11.42578125" style="1"/>
    <col min="3081" max="3081" width="12.7109375" style="1" bestFit="1" customWidth="1"/>
    <col min="3082" max="3082" width="8.42578125" style="1" customWidth="1"/>
    <col min="3083" max="3083" width="13.7109375" style="1" customWidth="1"/>
    <col min="3084" max="3084" width="12.5703125" style="1" customWidth="1"/>
    <col min="3085" max="3087" width="11.42578125" style="1"/>
    <col min="3088" max="3088" width="11.7109375" style="1" bestFit="1" customWidth="1"/>
    <col min="3089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140625" style="1" customWidth="1"/>
    <col min="3333" max="3333" width="12.85546875" style="1" bestFit="1" customWidth="1"/>
    <col min="3334" max="3334" width="3.42578125" style="1" customWidth="1"/>
    <col min="3335" max="3335" width="24.42578125" style="1" customWidth="1"/>
    <col min="3336" max="3336" width="11.42578125" style="1"/>
    <col min="3337" max="3337" width="12.7109375" style="1" bestFit="1" customWidth="1"/>
    <col min="3338" max="3338" width="8.42578125" style="1" customWidth="1"/>
    <col min="3339" max="3339" width="13.7109375" style="1" customWidth="1"/>
    <col min="3340" max="3340" width="12.5703125" style="1" customWidth="1"/>
    <col min="3341" max="3343" width="11.42578125" style="1"/>
    <col min="3344" max="3344" width="11.7109375" style="1" bestFit="1" customWidth="1"/>
    <col min="3345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140625" style="1" customWidth="1"/>
    <col min="3589" max="3589" width="12.85546875" style="1" bestFit="1" customWidth="1"/>
    <col min="3590" max="3590" width="3.42578125" style="1" customWidth="1"/>
    <col min="3591" max="3591" width="24.42578125" style="1" customWidth="1"/>
    <col min="3592" max="3592" width="11.42578125" style="1"/>
    <col min="3593" max="3593" width="12.7109375" style="1" bestFit="1" customWidth="1"/>
    <col min="3594" max="3594" width="8.42578125" style="1" customWidth="1"/>
    <col min="3595" max="3595" width="13.7109375" style="1" customWidth="1"/>
    <col min="3596" max="3596" width="12.5703125" style="1" customWidth="1"/>
    <col min="3597" max="3599" width="11.42578125" style="1"/>
    <col min="3600" max="3600" width="11.7109375" style="1" bestFit="1" customWidth="1"/>
    <col min="3601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140625" style="1" customWidth="1"/>
    <col min="3845" max="3845" width="12.85546875" style="1" bestFit="1" customWidth="1"/>
    <col min="3846" max="3846" width="3.42578125" style="1" customWidth="1"/>
    <col min="3847" max="3847" width="24.42578125" style="1" customWidth="1"/>
    <col min="3848" max="3848" width="11.42578125" style="1"/>
    <col min="3849" max="3849" width="12.7109375" style="1" bestFit="1" customWidth="1"/>
    <col min="3850" max="3850" width="8.42578125" style="1" customWidth="1"/>
    <col min="3851" max="3851" width="13.7109375" style="1" customWidth="1"/>
    <col min="3852" max="3852" width="12.5703125" style="1" customWidth="1"/>
    <col min="3853" max="3855" width="11.42578125" style="1"/>
    <col min="3856" max="3856" width="11.7109375" style="1" bestFit="1" customWidth="1"/>
    <col min="3857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140625" style="1" customWidth="1"/>
    <col min="4101" max="4101" width="12.85546875" style="1" bestFit="1" customWidth="1"/>
    <col min="4102" max="4102" width="3.42578125" style="1" customWidth="1"/>
    <col min="4103" max="4103" width="24.42578125" style="1" customWidth="1"/>
    <col min="4104" max="4104" width="11.42578125" style="1"/>
    <col min="4105" max="4105" width="12.7109375" style="1" bestFit="1" customWidth="1"/>
    <col min="4106" max="4106" width="8.42578125" style="1" customWidth="1"/>
    <col min="4107" max="4107" width="13.7109375" style="1" customWidth="1"/>
    <col min="4108" max="4108" width="12.5703125" style="1" customWidth="1"/>
    <col min="4109" max="4111" width="11.42578125" style="1"/>
    <col min="4112" max="4112" width="11.7109375" style="1" bestFit="1" customWidth="1"/>
    <col min="4113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140625" style="1" customWidth="1"/>
    <col min="4357" max="4357" width="12.85546875" style="1" bestFit="1" customWidth="1"/>
    <col min="4358" max="4358" width="3.42578125" style="1" customWidth="1"/>
    <col min="4359" max="4359" width="24.42578125" style="1" customWidth="1"/>
    <col min="4360" max="4360" width="11.42578125" style="1"/>
    <col min="4361" max="4361" width="12.7109375" style="1" bestFit="1" customWidth="1"/>
    <col min="4362" max="4362" width="8.42578125" style="1" customWidth="1"/>
    <col min="4363" max="4363" width="13.7109375" style="1" customWidth="1"/>
    <col min="4364" max="4364" width="12.5703125" style="1" customWidth="1"/>
    <col min="4365" max="4367" width="11.42578125" style="1"/>
    <col min="4368" max="4368" width="11.7109375" style="1" bestFit="1" customWidth="1"/>
    <col min="4369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140625" style="1" customWidth="1"/>
    <col min="4613" max="4613" width="12.85546875" style="1" bestFit="1" customWidth="1"/>
    <col min="4614" max="4614" width="3.42578125" style="1" customWidth="1"/>
    <col min="4615" max="4615" width="24.42578125" style="1" customWidth="1"/>
    <col min="4616" max="4616" width="11.42578125" style="1"/>
    <col min="4617" max="4617" width="12.7109375" style="1" bestFit="1" customWidth="1"/>
    <col min="4618" max="4618" width="8.42578125" style="1" customWidth="1"/>
    <col min="4619" max="4619" width="13.7109375" style="1" customWidth="1"/>
    <col min="4620" max="4620" width="12.5703125" style="1" customWidth="1"/>
    <col min="4621" max="4623" width="11.42578125" style="1"/>
    <col min="4624" max="4624" width="11.7109375" style="1" bestFit="1" customWidth="1"/>
    <col min="4625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140625" style="1" customWidth="1"/>
    <col min="4869" max="4869" width="12.85546875" style="1" bestFit="1" customWidth="1"/>
    <col min="4870" max="4870" width="3.42578125" style="1" customWidth="1"/>
    <col min="4871" max="4871" width="24.42578125" style="1" customWidth="1"/>
    <col min="4872" max="4872" width="11.42578125" style="1"/>
    <col min="4873" max="4873" width="12.7109375" style="1" bestFit="1" customWidth="1"/>
    <col min="4874" max="4874" width="8.42578125" style="1" customWidth="1"/>
    <col min="4875" max="4875" width="13.7109375" style="1" customWidth="1"/>
    <col min="4876" max="4876" width="12.5703125" style="1" customWidth="1"/>
    <col min="4877" max="4879" width="11.42578125" style="1"/>
    <col min="4880" max="4880" width="11.7109375" style="1" bestFit="1" customWidth="1"/>
    <col min="4881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140625" style="1" customWidth="1"/>
    <col min="5125" max="5125" width="12.85546875" style="1" bestFit="1" customWidth="1"/>
    <col min="5126" max="5126" width="3.42578125" style="1" customWidth="1"/>
    <col min="5127" max="5127" width="24.42578125" style="1" customWidth="1"/>
    <col min="5128" max="5128" width="11.42578125" style="1"/>
    <col min="5129" max="5129" width="12.7109375" style="1" bestFit="1" customWidth="1"/>
    <col min="5130" max="5130" width="8.42578125" style="1" customWidth="1"/>
    <col min="5131" max="5131" width="13.7109375" style="1" customWidth="1"/>
    <col min="5132" max="5132" width="12.5703125" style="1" customWidth="1"/>
    <col min="5133" max="5135" width="11.42578125" style="1"/>
    <col min="5136" max="5136" width="11.7109375" style="1" bestFit="1" customWidth="1"/>
    <col min="5137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140625" style="1" customWidth="1"/>
    <col min="5381" max="5381" width="12.85546875" style="1" bestFit="1" customWidth="1"/>
    <col min="5382" max="5382" width="3.42578125" style="1" customWidth="1"/>
    <col min="5383" max="5383" width="24.42578125" style="1" customWidth="1"/>
    <col min="5384" max="5384" width="11.42578125" style="1"/>
    <col min="5385" max="5385" width="12.7109375" style="1" bestFit="1" customWidth="1"/>
    <col min="5386" max="5386" width="8.42578125" style="1" customWidth="1"/>
    <col min="5387" max="5387" width="13.7109375" style="1" customWidth="1"/>
    <col min="5388" max="5388" width="12.5703125" style="1" customWidth="1"/>
    <col min="5389" max="5391" width="11.42578125" style="1"/>
    <col min="5392" max="5392" width="11.7109375" style="1" bestFit="1" customWidth="1"/>
    <col min="5393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140625" style="1" customWidth="1"/>
    <col min="5637" max="5637" width="12.85546875" style="1" bestFit="1" customWidth="1"/>
    <col min="5638" max="5638" width="3.42578125" style="1" customWidth="1"/>
    <col min="5639" max="5639" width="24.42578125" style="1" customWidth="1"/>
    <col min="5640" max="5640" width="11.42578125" style="1"/>
    <col min="5641" max="5641" width="12.7109375" style="1" bestFit="1" customWidth="1"/>
    <col min="5642" max="5642" width="8.42578125" style="1" customWidth="1"/>
    <col min="5643" max="5643" width="13.7109375" style="1" customWidth="1"/>
    <col min="5644" max="5644" width="12.5703125" style="1" customWidth="1"/>
    <col min="5645" max="5647" width="11.42578125" style="1"/>
    <col min="5648" max="5648" width="11.7109375" style="1" bestFit="1" customWidth="1"/>
    <col min="5649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140625" style="1" customWidth="1"/>
    <col min="5893" max="5893" width="12.85546875" style="1" bestFit="1" customWidth="1"/>
    <col min="5894" max="5894" width="3.42578125" style="1" customWidth="1"/>
    <col min="5895" max="5895" width="24.42578125" style="1" customWidth="1"/>
    <col min="5896" max="5896" width="11.42578125" style="1"/>
    <col min="5897" max="5897" width="12.7109375" style="1" bestFit="1" customWidth="1"/>
    <col min="5898" max="5898" width="8.42578125" style="1" customWidth="1"/>
    <col min="5899" max="5899" width="13.7109375" style="1" customWidth="1"/>
    <col min="5900" max="5900" width="12.5703125" style="1" customWidth="1"/>
    <col min="5901" max="5903" width="11.42578125" style="1"/>
    <col min="5904" max="5904" width="11.7109375" style="1" bestFit="1" customWidth="1"/>
    <col min="5905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140625" style="1" customWidth="1"/>
    <col min="6149" max="6149" width="12.85546875" style="1" bestFit="1" customWidth="1"/>
    <col min="6150" max="6150" width="3.42578125" style="1" customWidth="1"/>
    <col min="6151" max="6151" width="24.42578125" style="1" customWidth="1"/>
    <col min="6152" max="6152" width="11.42578125" style="1"/>
    <col min="6153" max="6153" width="12.7109375" style="1" bestFit="1" customWidth="1"/>
    <col min="6154" max="6154" width="8.42578125" style="1" customWidth="1"/>
    <col min="6155" max="6155" width="13.7109375" style="1" customWidth="1"/>
    <col min="6156" max="6156" width="12.5703125" style="1" customWidth="1"/>
    <col min="6157" max="6159" width="11.42578125" style="1"/>
    <col min="6160" max="6160" width="11.7109375" style="1" bestFit="1" customWidth="1"/>
    <col min="6161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140625" style="1" customWidth="1"/>
    <col min="6405" max="6405" width="12.85546875" style="1" bestFit="1" customWidth="1"/>
    <col min="6406" max="6406" width="3.42578125" style="1" customWidth="1"/>
    <col min="6407" max="6407" width="24.42578125" style="1" customWidth="1"/>
    <col min="6408" max="6408" width="11.42578125" style="1"/>
    <col min="6409" max="6409" width="12.7109375" style="1" bestFit="1" customWidth="1"/>
    <col min="6410" max="6410" width="8.42578125" style="1" customWidth="1"/>
    <col min="6411" max="6411" width="13.7109375" style="1" customWidth="1"/>
    <col min="6412" max="6412" width="12.5703125" style="1" customWidth="1"/>
    <col min="6413" max="6415" width="11.42578125" style="1"/>
    <col min="6416" max="6416" width="11.7109375" style="1" bestFit="1" customWidth="1"/>
    <col min="6417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140625" style="1" customWidth="1"/>
    <col min="6661" max="6661" width="12.85546875" style="1" bestFit="1" customWidth="1"/>
    <col min="6662" max="6662" width="3.42578125" style="1" customWidth="1"/>
    <col min="6663" max="6663" width="24.42578125" style="1" customWidth="1"/>
    <col min="6664" max="6664" width="11.42578125" style="1"/>
    <col min="6665" max="6665" width="12.7109375" style="1" bestFit="1" customWidth="1"/>
    <col min="6666" max="6666" width="8.42578125" style="1" customWidth="1"/>
    <col min="6667" max="6667" width="13.7109375" style="1" customWidth="1"/>
    <col min="6668" max="6668" width="12.5703125" style="1" customWidth="1"/>
    <col min="6669" max="6671" width="11.42578125" style="1"/>
    <col min="6672" max="6672" width="11.7109375" style="1" bestFit="1" customWidth="1"/>
    <col min="6673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140625" style="1" customWidth="1"/>
    <col min="6917" max="6917" width="12.85546875" style="1" bestFit="1" customWidth="1"/>
    <col min="6918" max="6918" width="3.42578125" style="1" customWidth="1"/>
    <col min="6919" max="6919" width="24.42578125" style="1" customWidth="1"/>
    <col min="6920" max="6920" width="11.42578125" style="1"/>
    <col min="6921" max="6921" width="12.7109375" style="1" bestFit="1" customWidth="1"/>
    <col min="6922" max="6922" width="8.42578125" style="1" customWidth="1"/>
    <col min="6923" max="6923" width="13.7109375" style="1" customWidth="1"/>
    <col min="6924" max="6924" width="12.5703125" style="1" customWidth="1"/>
    <col min="6925" max="6927" width="11.42578125" style="1"/>
    <col min="6928" max="6928" width="11.7109375" style="1" bestFit="1" customWidth="1"/>
    <col min="6929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140625" style="1" customWidth="1"/>
    <col min="7173" max="7173" width="12.85546875" style="1" bestFit="1" customWidth="1"/>
    <col min="7174" max="7174" width="3.42578125" style="1" customWidth="1"/>
    <col min="7175" max="7175" width="24.42578125" style="1" customWidth="1"/>
    <col min="7176" max="7176" width="11.42578125" style="1"/>
    <col min="7177" max="7177" width="12.7109375" style="1" bestFit="1" customWidth="1"/>
    <col min="7178" max="7178" width="8.42578125" style="1" customWidth="1"/>
    <col min="7179" max="7179" width="13.7109375" style="1" customWidth="1"/>
    <col min="7180" max="7180" width="12.5703125" style="1" customWidth="1"/>
    <col min="7181" max="7183" width="11.42578125" style="1"/>
    <col min="7184" max="7184" width="11.7109375" style="1" bestFit="1" customWidth="1"/>
    <col min="7185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140625" style="1" customWidth="1"/>
    <col min="7429" max="7429" width="12.85546875" style="1" bestFit="1" customWidth="1"/>
    <col min="7430" max="7430" width="3.42578125" style="1" customWidth="1"/>
    <col min="7431" max="7431" width="24.42578125" style="1" customWidth="1"/>
    <col min="7432" max="7432" width="11.42578125" style="1"/>
    <col min="7433" max="7433" width="12.7109375" style="1" bestFit="1" customWidth="1"/>
    <col min="7434" max="7434" width="8.42578125" style="1" customWidth="1"/>
    <col min="7435" max="7435" width="13.7109375" style="1" customWidth="1"/>
    <col min="7436" max="7436" width="12.5703125" style="1" customWidth="1"/>
    <col min="7437" max="7439" width="11.42578125" style="1"/>
    <col min="7440" max="7440" width="11.7109375" style="1" bestFit="1" customWidth="1"/>
    <col min="7441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140625" style="1" customWidth="1"/>
    <col min="7685" max="7685" width="12.85546875" style="1" bestFit="1" customWidth="1"/>
    <col min="7686" max="7686" width="3.42578125" style="1" customWidth="1"/>
    <col min="7687" max="7687" width="24.42578125" style="1" customWidth="1"/>
    <col min="7688" max="7688" width="11.42578125" style="1"/>
    <col min="7689" max="7689" width="12.7109375" style="1" bestFit="1" customWidth="1"/>
    <col min="7690" max="7690" width="8.42578125" style="1" customWidth="1"/>
    <col min="7691" max="7691" width="13.7109375" style="1" customWidth="1"/>
    <col min="7692" max="7692" width="12.5703125" style="1" customWidth="1"/>
    <col min="7693" max="7695" width="11.42578125" style="1"/>
    <col min="7696" max="7696" width="11.7109375" style="1" bestFit="1" customWidth="1"/>
    <col min="7697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140625" style="1" customWidth="1"/>
    <col min="7941" max="7941" width="12.85546875" style="1" bestFit="1" customWidth="1"/>
    <col min="7942" max="7942" width="3.42578125" style="1" customWidth="1"/>
    <col min="7943" max="7943" width="24.42578125" style="1" customWidth="1"/>
    <col min="7944" max="7944" width="11.42578125" style="1"/>
    <col min="7945" max="7945" width="12.7109375" style="1" bestFit="1" customWidth="1"/>
    <col min="7946" max="7946" width="8.42578125" style="1" customWidth="1"/>
    <col min="7947" max="7947" width="13.7109375" style="1" customWidth="1"/>
    <col min="7948" max="7948" width="12.5703125" style="1" customWidth="1"/>
    <col min="7949" max="7951" width="11.42578125" style="1"/>
    <col min="7952" max="7952" width="11.7109375" style="1" bestFit="1" customWidth="1"/>
    <col min="7953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140625" style="1" customWidth="1"/>
    <col min="8197" max="8197" width="12.85546875" style="1" bestFit="1" customWidth="1"/>
    <col min="8198" max="8198" width="3.42578125" style="1" customWidth="1"/>
    <col min="8199" max="8199" width="24.42578125" style="1" customWidth="1"/>
    <col min="8200" max="8200" width="11.42578125" style="1"/>
    <col min="8201" max="8201" width="12.7109375" style="1" bestFit="1" customWidth="1"/>
    <col min="8202" max="8202" width="8.42578125" style="1" customWidth="1"/>
    <col min="8203" max="8203" width="13.7109375" style="1" customWidth="1"/>
    <col min="8204" max="8204" width="12.5703125" style="1" customWidth="1"/>
    <col min="8205" max="8207" width="11.42578125" style="1"/>
    <col min="8208" max="8208" width="11.7109375" style="1" bestFit="1" customWidth="1"/>
    <col min="8209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140625" style="1" customWidth="1"/>
    <col min="8453" max="8453" width="12.85546875" style="1" bestFit="1" customWidth="1"/>
    <col min="8454" max="8454" width="3.42578125" style="1" customWidth="1"/>
    <col min="8455" max="8455" width="24.42578125" style="1" customWidth="1"/>
    <col min="8456" max="8456" width="11.42578125" style="1"/>
    <col min="8457" max="8457" width="12.7109375" style="1" bestFit="1" customWidth="1"/>
    <col min="8458" max="8458" width="8.42578125" style="1" customWidth="1"/>
    <col min="8459" max="8459" width="13.7109375" style="1" customWidth="1"/>
    <col min="8460" max="8460" width="12.5703125" style="1" customWidth="1"/>
    <col min="8461" max="8463" width="11.42578125" style="1"/>
    <col min="8464" max="8464" width="11.7109375" style="1" bestFit="1" customWidth="1"/>
    <col min="8465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140625" style="1" customWidth="1"/>
    <col min="8709" max="8709" width="12.85546875" style="1" bestFit="1" customWidth="1"/>
    <col min="8710" max="8710" width="3.42578125" style="1" customWidth="1"/>
    <col min="8711" max="8711" width="24.42578125" style="1" customWidth="1"/>
    <col min="8712" max="8712" width="11.42578125" style="1"/>
    <col min="8713" max="8713" width="12.7109375" style="1" bestFit="1" customWidth="1"/>
    <col min="8714" max="8714" width="8.42578125" style="1" customWidth="1"/>
    <col min="8715" max="8715" width="13.7109375" style="1" customWidth="1"/>
    <col min="8716" max="8716" width="12.5703125" style="1" customWidth="1"/>
    <col min="8717" max="8719" width="11.42578125" style="1"/>
    <col min="8720" max="8720" width="11.7109375" style="1" bestFit="1" customWidth="1"/>
    <col min="8721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140625" style="1" customWidth="1"/>
    <col min="8965" max="8965" width="12.85546875" style="1" bestFit="1" customWidth="1"/>
    <col min="8966" max="8966" width="3.42578125" style="1" customWidth="1"/>
    <col min="8967" max="8967" width="24.42578125" style="1" customWidth="1"/>
    <col min="8968" max="8968" width="11.42578125" style="1"/>
    <col min="8969" max="8969" width="12.7109375" style="1" bestFit="1" customWidth="1"/>
    <col min="8970" max="8970" width="8.42578125" style="1" customWidth="1"/>
    <col min="8971" max="8971" width="13.7109375" style="1" customWidth="1"/>
    <col min="8972" max="8972" width="12.5703125" style="1" customWidth="1"/>
    <col min="8973" max="8975" width="11.42578125" style="1"/>
    <col min="8976" max="8976" width="11.7109375" style="1" bestFit="1" customWidth="1"/>
    <col min="8977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140625" style="1" customWidth="1"/>
    <col min="9221" max="9221" width="12.85546875" style="1" bestFit="1" customWidth="1"/>
    <col min="9222" max="9222" width="3.42578125" style="1" customWidth="1"/>
    <col min="9223" max="9223" width="24.42578125" style="1" customWidth="1"/>
    <col min="9224" max="9224" width="11.42578125" style="1"/>
    <col min="9225" max="9225" width="12.7109375" style="1" bestFit="1" customWidth="1"/>
    <col min="9226" max="9226" width="8.42578125" style="1" customWidth="1"/>
    <col min="9227" max="9227" width="13.7109375" style="1" customWidth="1"/>
    <col min="9228" max="9228" width="12.5703125" style="1" customWidth="1"/>
    <col min="9229" max="9231" width="11.42578125" style="1"/>
    <col min="9232" max="9232" width="11.7109375" style="1" bestFit="1" customWidth="1"/>
    <col min="9233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140625" style="1" customWidth="1"/>
    <col min="9477" max="9477" width="12.85546875" style="1" bestFit="1" customWidth="1"/>
    <col min="9478" max="9478" width="3.42578125" style="1" customWidth="1"/>
    <col min="9479" max="9479" width="24.42578125" style="1" customWidth="1"/>
    <col min="9480" max="9480" width="11.42578125" style="1"/>
    <col min="9481" max="9481" width="12.7109375" style="1" bestFit="1" customWidth="1"/>
    <col min="9482" max="9482" width="8.42578125" style="1" customWidth="1"/>
    <col min="9483" max="9483" width="13.7109375" style="1" customWidth="1"/>
    <col min="9484" max="9484" width="12.5703125" style="1" customWidth="1"/>
    <col min="9485" max="9487" width="11.42578125" style="1"/>
    <col min="9488" max="9488" width="11.7109375" style="1" bestFit="1" customWidth="1"/>
    <col min="9489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140625" style="1" customWidth="1"/>
    <col min="9733" max="9733" width="12.85546875" style="1" bestFit="1" customWidth="1"/>
    <col min="9734" max="9734" width="3.42578125" style="1" customWidth="1"/>
    <col min="9735" max="9735" width="24.42578125" style="1" customWidth="1"/>
    <col min="9736" max="9736" width="11.42578125" style="1"/>
    <col min="9737" max="9737" width="12.7109375" style="1" bestFit="1" customWidth="1"/>
    <col min="9738" max="9738" width="8.42578125" style="1" customWidth="1"/>
    <col min="9739" max="9739" width="13.7109375" style="1" customWidth="1"/>
    <col min="9740" max="9740" width="12.5703125" style="1" customWidth="1"/>
    <col min="9741" max="9743" width="11.42578125" style="1"/>
    <col min="9744" max="9744" width="11.7109375" style="1" bestFit="1" customWidth="1"/>
    <col min="9745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140625" style="1" customWidth="1"/>
    <col min="9989" max="9989" width="12.85546875" style="1" bestFit="1" customWidth="1"/>
    <col min="9990" max="9990" width="3.42578125" style="1" customWidth="1"/>
    <col min="9991" max="9991" width="24.42578125" style="1" customWidth="1"/>
    <col min="9992" max="9992" width="11.42578125" style="1"/>
    <col min="9993" max="9993" width="12.7109375" style="1" bestFit="1" customWidth="1"/>
    <col min="9994" max="9994" width="8.42578125" style="1" customWidth="1"/>
    <col min="9995" max="9995" width="13.7109375" style="1" customWidth="1"/>
    <col min="9996" max="9996" width="12.5703125" style="1" customWidth="1"/>
    <col min="9997" max="9999" width="11.42578125" style="1"/>
    <col min="10000" max="10000" width="11.7109375" style="1" bestFit="1" customWidth="1"/>
    <col min="10001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140625" style="1" customWidth="1"/>
    <col min="10245" max="10245" width="12.85546875" style="1" bestFit="1" customWidth="1"/>
    <col min="10246" max="10246" width="3.42578125" style="1" customWidth="1"/>
    <col min="10247" max="10247" width="24.42578125" style="1" customWidth="1"/>
    <col min="10248" max="10248" width="11.42578125" style="1"/>
    <col min="10249" max="10249" width="12.7109375" style="1" bestFit="1" customWidth="1"/>
    <col min="10250" max="10250" width="8.42578125" style="1" customWidth="1"/>
    <col min="10251" max="10251" width="13.7109375" style="1" customWidth="1"/>
    <col min="10252" max="10252" width="12.5703125" style="1" customWidth="1"/>
    <col min="10253" max="10255" width="11.42578125" style="1"/>
    <col min="10256" max="10256" width="11.7109375" style="1" bestFit="1" customWidth="1"/>
    <col min="10257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140625" style="1" customWidth="1"/>
    <col min="10501" max="10501" width="12.85546875" style="1" bestFit="1" customWidth="1"/>
    <col min="10502" max="10502" width="3.42578125" style="1" customWidth="1"/>
    <col min="10503" max="10503" width="24.42578125" style="1" customWidth="1"/>
    <col min="10504" max="10504" width="11.42578125" style="1"/>
    <col min="10505" max="10505" width="12.7109375" style="1" bestFit="1" customWidth="1"/>
    <col min="10506" max="10506" width="8.42578125" style="1" customWidth="1"/>
    <col min="10507" max="10507" width="13.7109375" style="1" customWidth="1"/>
    <col min="10508" max="10508" width="12.5703125" style="1" customWidth="1"/>
    <col min="10509" max="10511" width="11.42578125" style="1"/>
    <col min="10512" max="10512" width="11.7109375" style="1" bestFit="1" customWidth="1"/>
    <col min="10513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140625" style="1" customWidth="1"/>
    <col min="10757" max="10757" width="12.85546875" style="1" bestFit="1" customWidth="1"/>
    <col min="10758" max="10758" width="3.42578125" style="1" customWidth="1"/>
    <col min="10759" max="10759" width="24.42578125" style="1" customWidth="1"/>
    <col min="10760" max="10760" width="11.42578125" style="1"/>
    <col min="10761" max="10761" width="12.7109375" style="1" bestFit="1" customWidth="1"/>
    <col min="10762" max="10762" width="8.42578125" style="1" customWidth="1"/>
    <col min="10763" max="10763" width="13.7109375" style="1" customWidth="1"/>
    <col min="10764" max="10764" width="12.5703125" style="1" customWidth="1"/>
    <col min="10765" max="10767" width="11.42578125" style="1"/>
    <col min="10768" max="10768" width="11.7109375" style="1" bestFit="1" customWidth="1"/>
    <col min="10769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140625" style="1" customWidth="1"/>
    <col min="11013" max="11013" width="12.85546875" style="1" bestFit="1" customWidth="1"/>
    <col min="11014" max="11014" width="3.42578125" style="1" customWidth="1"/>
    <col min="11015" max="11015" width="24.42578125" style="1" customWidth="1"/>
    <col min="11016" max="11016" width="11.42578125" style="1"/>
    <col min="11017" max="11017" width="12.7109375" style="1" bestFit="1" customWidth="1"/>
    <col min="11018" max="11018" width="8.42578125" style="1" customWidth="1"/>
    <col min="11019" max="11019" width="13.7109375" style="1" customWidth="1"/>
    <col min="11020" max="11020" width="12.5703125" style="1" customWidth="1"/>
    <col min="11021" max="11023" width="11.42578125" style="1"/>
    <col min="11024" max="11024" width="11.7109375" style="1" bestFit="1" customWidth="1"/>
    <col min="11025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140625" style="1" customWidth="1"/>
    <col min="11269" max="11269" width="12.85546875" style="1" bestFit="1" customWidth="1"/>
    <col min="11270" max="11270" width="3.42578125" style="1" customWidth="1"/>
    <col min="11271" max="11271" width="24.42578125" style="1" customWidth="1"/>
    <col min="11272" max="11272" width="11.42578125" style="1"/>
    <col min="11273" max="11273" width="12.7109375" style="1" bestFit="1" customWidth="1"/>
    <col min="11274" max="11274" width="8.42578125" style="1" customWidth="1"/>
    <col min="11275" max="11275" width="13.7109375" style="1" customWidth="1"/>
    <col min="11276" max="11276" width="12.5703125" style="1" customWidth="1"/>
    <col min="11277" max="11279" width="11.42578125" style="1"/>
    <col min="11280" max="11280" width="11.7109375" style="1" bestFit="1" customWidth="1"/>
    <col min="11281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140625" style="1" customWidth="1"/>
    <col min="11525" max="11525" width="12.85546875" style="1" bestFit="1" customWidth="1"/>
    <col min="11526" max="11526" width="3.42578125" style="1" customWidth="1"/>
    <col min="11527" max="11527" width="24.42578125" style="1" customWidth="1"/>
    <col min="11528" max="11528" width="11.42578125" style="1"/>
    <col min="11529" max="11529" width="12.7109375" style="1" bestFit="1" customWidth="1"/>
    <col min="11530" max="11530" width="8.42578125" style="1" customWidth="1"/>
    <col min="11531" max="11531" width="13.7109375" style="1" customWidth="1"/>
    <col min="11532" max="11532" width="12.5703125" style="1" customWidth="1"/>
    <col min="11533" max="11535" width="11.42578125" style="1"/>
    <col min="11536" max="11536" width="11.7109375" style="1" bestFit="1" customWidth="1"/>
    <col min="11537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140625" style="1" customWidth="1"/>
    <col min="11781" max="11781" width="12.85546875" style="1" bestFit="1" customWidth="1"/>
    <col min="11782" max="11782" width="3.42578125" style="1" customWidth="1"/>
    <col min="11783" max="11783" width="24.42578125" style="1" customWidth="1"/>
    <col min="11784" max="11784" width="11.42578125" style="1"/>
    <col min="11785" max="11785" width="12.7109375" style="1" bestFit="1" customWidth="1"/>
    <col min="11786" max="11786" width="8.42578125" style="1" customWidth="1"/>
    <col min="11787" max="11787" width="13.7109375" style="1" customWidth="1"/>
    <col min="11788" max="11788" width="12.5703125" style="1" customWidth="1"/>
    <col min="11789" max="11791" width="11.42578125" style="1"/>
    <col min="11792" max="11792" width="11.7109375" style="1" bestFit="1" customWidth="1"/>
    <col min="11793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140625" style="1" customWidth="1"/>
    <col min="12037" max="12037" width="12.85546875" style="1" bestFit="1" customWidth="1"/>
    <col min="12038" max="12038" width="3.42578125" style="1" customWidth="1"/>
    <col min="12039" max="12039" width="24.42578125" style="1" customWidth="1"/>
    <col min="12040" max="12040" width="11.42578125" style="1"/>
    <col min="12041" max="12041" width="12.7109375" style="1" bestFit="1" customWidth="1"/>
    <col min="12042" max="12042" width="8.42578125" style="1" customWidth="1"/>
    <col min="12043" max="12043" width="13.7109375" style="1" customWidth="1"/>
    <col min="12044" max="12044" width="12.5703125" style="1" customWidth="1"/>
    <col min="12045" max="12047" width="11.42578125" style="1"/>
    <col min="12048" max="12048" width="11.7109375" style="1" bestFit="1" customWidth="1"/>
    <col min="12049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140625" style="1" customWidth="1"/>
    <col min="12293" max="12293" width="12.85546875" style="1" bestFit="1" customWidth="1"/>
    <col min="12294" max="12294" width="3.42578125" style="1" customWidth="1"/>
    <col min="12295" max="12295" width="24.42578125" style="1" customWidth="1"/>
    <col min="12296" max="12296" width="11.42578125" style="1"/>
    <col min="12297" max="12297" width="12.7109375" style="1" bestFit="1" customWidth="1"/>
    <col min="12298" max="12298" width="8.42578125" style="1" customWidth="1"/>
    <col min="12299" max="12299" width="13.7109375" style="1" customWidth="1"/>
    <col min="12300" max="12300" width="12.5703125" style="1" customWidth="1"/>
    <col min="12301" max="12303" width="11.42578125" style="1"/>
    <col min="12304" max="12304" width="11.7109375" style="1" bestFit="1" customWidth="1"/>
    <col min="12305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140625" style="1" customWidth="1"/>
    <col min="12549" max="12549" width="12.85546875" style="1" bestFit="1" customWidth="1"/>
    <col min="12550" max="12550" width="3.42578125" style="1" customWidth="1"/>
    <col min="12551" max="12551" width="24.42578125" style="1" customWidth="1"/>
    <col min="12552" max="12552" width="11.42578125" style="1"/>
    <col min="12553" max="12553" width="12.7109375" style="1" bestFit="1" customWidth="1"/>
    <col min="12554" max="12554" width="8.42578125" style="1" customWidth="1"/>
    <col min="12555" max="12555" width="13.7109375" style="1" customWidth="1"/>
    <col min="12556" max="12556" width="12.5703125" style="1" customWidth="1"/>
    <col min="12557" max="12559" width="11.42578125" style="1"/>
    <col min="12560" max="12560" width="11.7109375" style="1" bestFit="1" customWidth="1"/>
    <col min="12561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140625" style="1" customWidth="1"/>
    <col min="12805" max="12805" width="12.85546875" style="1" bestFit="1" customWidth="1"/>
    <col min="12806" max="12806" width="3.42578125" style="1" customWidth="1"/>
    <col min="12807" max="12807" width="24.42578125" style="1" customWidth="1"/>
    <col min="12808" max="12808" width="11.42578125" style="1"/>
    <col min="12809" max="12809" width="12.7109375" style="1" bestFit="1" customWidth="1"/>
    <col min="12810" max="12810" width="8.42578125" style="1" customWidth="1"/>
    <col min="12811" max="12811" width="13.7109375" style="1" customWidth="1"/>
    <col min="12812" max="12812" width="12.5703125" style="1" customWidth="1"/>
    <col min="12813" max="12815" width="11.42578125" style="1"/>
    <col min="12816" max="12816" width="11.7109375" style="1" bestFit="1" customWidth="1"/>
    <col min="12817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140625" style="1" customWidth="1"/>
    <col min="13061" max="13061" width="12.85546875" style="1" bestFit="1" customWidth="1"/>
    <col min="13062" max="13062" width="3.42578125" style="1" customWidth="1"/>
    <col min="13063" max="13063" width="24.42578125" style="1" customWidth="1"/>
    <col min="13064" max="13064" width="11.42578125" style="1"/>
    <col min="13065" max="13065" width="12.7109375" style="1" bestFit="1" customWidth="1"/>
    <col min="13066" max="13066" width="8.42578125" style="1" customWidth="1"/>
    <col min="13067" max="13067" width="13.7109375" style="1" customWidth="1"/>
    <col min="13068" max="13068" width="12.5703125" style="1" customWidth="1"/>
    <col min="13069" max="13071" width="11.42578125" style="1"/>
    <col min="13072" max="13072" width="11.7109375" style="1" bestFit="1" customWidth="1"/>
    <col min="13073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140625" style="1" customWidth="1"/>
    <col min="13317" max="13317" width="12.85546875" style="1" bestFit="1" customWidth="1"/>
    <col min="13318" max="13318" width="3.42578125" style="1" customWidth="1"/>
    <col min="13319" max="13319" width="24.42578125" style="1" customWidth="1"/>
    <col min="13320" max="13320" width="11.42578125" style="1"/>
    <col min="13321" max="13321" width="12.7109375" style="1" bestFit="1" customWidth="1"/>
    <col min="13322" max="13322" width="8.42578125" style="1" customWidth="1"/>
    <col min="13323" max="13323" width="13.7109375" style="1" customWidth="1"/>
    <col min="13324" max="13324" width="12.5703125" style="1" customWidth="1"/>
    <col min="13325" max="13327" width="11.42578125" style="1"/>
    <col min="13328" max="13328" width="11.7109375" style="1" bestFit="1" customWidth="1"/>
    <col min="13329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140625" style="1" customWidth="1"/>
    <col min="13573" max="13573" width="12.85546875" style="1" bestFit="1" customWidth="1"/>
    <col min="13574" max="13574" width="3.42578125" style="1" customWidth="1"/>
    <col min="13575" max="13575" width="24.42578125" style="1" customWidth="1"/>
    <col min="13576" max="13576" width="11.42578125" style="1"/>
    <col min="13577" max="13577" width="12.7109375" style="1" bestFit="1" customWidth="1"/>
    <col min="13578" max="13578" width="8.42578125" style="1" customWidth="1"/>
    <col min="13579" max="13579" width="13.7109375" style="1" customWidth="1"/>
    <col min="13580" max="13580" width="12.5703125" style="1" customWidth="1"/>
    <col min="13581" max="13583" width="11.42578125" style="1"/>
    <col min="13584" max="13584" width="11.7109375" style="1" bestFit="1" customWidth="1"/>
    <col min="13585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140625" style="1" customWidth="1"/>
    <col min="13829" max="13829" width="12.85546875" style="1" bestFit="1" customWidth="1"/>
    <col min="13830" max="13830" width="3.42578125" style="1" customWidth="1"/>
    <col min="13831" max="13831" width="24.42578125" style="1" customWidth="1"/>
    <col min="13832" max="13832" width="11.42578125" style="1"/>
    <col min="13833" max="13833" width="12.7109375" style="1" bestFit="1" customWidth="1"/>
    <col min="13834" max="13834" width="8.42578125" style="1" customWidth="1"/>
    <col min="13835" max="13835" width="13.7109375" style="1" customWidth="1"/>
    <col min="13836" max="13836" width="12.5703125" style="1" customWidth="1"/>
    <col min="13837" max="13839" width="11.42578125" style="1"/>
    <col min="13840" max="13840" width="11.7109375" style="1" bestFit="1" customWidth="1"/>
    <col min="13841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140625" style="1" customWidth="1"/>
    <col min="14085" max="14085" width="12.85546875" style="1" bestFit="1" customWidth="1"/>
    <col min="14086" max="14086" width="3.42578125" style="1" customWidth="1"/>
    <col min="14087" max="14087" width="24.42578125" style="1" customWidth="1"/>
    <col min="14088" max="14088" width="11.42578125" style="1"/>
    <col min="14089" max="14089" width="12.7109375" style="1" bestFit="1" customWidth="1"/>
    <col min="14090" max="14090" width="8.42578125" style="1" customWidth="1"/>
    <col min="14091" max="14091" width="13.7109375" style="1" customWidth="1"/>
    <col min="14092" max="14092" width="12.5703125" style="1" customWidth="1"/>
    <col min="14093" max="14095" width="11.42578125" style="1"/>
    <col min="14096" max="14096" width="11.7109375" style="1" bestFit="1" customWidth="1"/>
    <col min="14097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140625" style="1" customWidth="1"/>
    <col min="14341" max="14341" width="12.85546875" style="1" bestFit="1" customWidth="1"/>
    <col min="14342" max="14342" width="3.42578125" style="1" customWidth="1"/>
    <col min="14343" max="14343" width="24.42578125" style="1" customWidth="1"/>
    <col min="14344" max="14344" width="11.42578125" style="1"/>
    <col min="14345" max="14345" width="12.7109375" style="1" bestFit="1" customWidth="1"/>
    <col min="14346" max="14346" width="8.42578125" style="1" customWidth="1"/>
    <col min="14347" max="14347" width="13.7109375" style="1" customWidth="1"/>
    <col min="14348" max="14348" width="12.5703125" style="1" customWidth="1"/>
    <col min="14349" max="14351" width="11.42578125" style="1"/>
    <col min="14352" max="14352" width="11.7109375" style="1" bestFit="1" customWidth="1"/>
    <col min="14353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140625" style="1" customWidth="1"/>
    <col min="14597" max="14597" width="12.85546875" style="1" bestFit="1" customWidth="1"/>
    <col min="14598" max="14598" width="3.42578125" style="1" customWidth="1"/>
    <col min="14599" max="14599" width="24.42578125" style="1" customWidth="1"/>
    <col min="14600" max="14600" width="11.42578125" style="1"/>
    <col min="14601" max="14601" width="12.7109375" style="1" bestFit="1" customWidth="1"/>
    <col min="14602" max="14602" width="8.42578125" style="1" customWidth="1"/>
    <col min="14603" max="14603" width="13.7109375" style="1" customWidth="1"/>
    <col min="14604" max="14604" width="12.5703125" style="1" customWidth="1"/>
    <col min="14605" max="14607" width="11.42578125" style="1"/>
    <col min="14608" max="14608" width="11.7109375" style="1" bestFit="1" customWidth="1"/>
    <col min="14609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140625" style="1" customWidth="1"/>
    <col min="14853" max="14853" width="12.85546875" style="1" bestFit="1" customWidth="1"/>
    <col min="14854" max="14854" width="3.42578125" style="1" customWidth="1"/>
    <col min="14855" max="14855" width="24.42578125" style="1" customWidth="1"/>
    <col min="14856" max="14856" width="11.42578125" style="1"/>
    <col min="14857" max="14857" width="12.7109375" style="1" bestFit="1" customWidth="1"/>
    <col min="14858" max="14858" width="8.42578125" style="1" customWidth="1"/>
    <col min="14859" max="14859" width="13.7109375" style="1" customWidth="1"/>
    <col min="14860" max="14860" width="12.5703125" style="1" customWidth="1"/>
    <col min="14861" max="14863" width="11.42578125" style="1"/>
    <col min="14864" max="14864" width="11.7109375" style="1" bestFit="1" customWidth="1"/>
    <col min="14865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140625" style="1" customWidth="1"/>
    <col min="15109" max="15109" width="12.85546875" style="1" bestFit="1" customWidth="1"/>
    <col min="15110" max="15110" width="3.42578125" style="1" customWidth="1"/>
    <col min="15111" max="15111" width="24.42578125" style="1" customWidth="1"/>
    <col min="15112" max="15112" width="11.42578125" style="1"/>
    <col min="15113" max="15113" width="12.7109375" style="1" bestFit="1" customWidth="1"/>
    <col min="15114" max="15114" width="8.42578125" style="1" customWidth="1"/>
    <col min="15115" max="15115" width="13.7109375" style="1" customWidth="1"/>
    <col min="15116" max="15116" width="12.5703125" style="1" customWidth="1"/>
    <col min="15117" max="15119" width="11.42578125" style="1"/>
    <col min="15120" max="15120" width="11.7109375" style="1" bestFit="1" customWidth="1"/>
    <col min="15121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140625" style="1" customWidth="1"/>
    <col min="15365" max="15365" width="12.85546875" style="1" bestFit="1" customWidth="1"/>
    <col min="15366" max="15366" width="3.42578125" style="1" customWidth="1"/>
    <col min="15367" max="15367" width="24.42578125" style="1" customWidth="1"/>
    <col min="15368" max="15368" width="11.42578125" style="1"/>
    <col min="15369" max="15369" width="12.7109375" style="1" bestFit="1" customWidth="1"/>
    <col min="15370" max="15370" width="8.42578125" style="1" customWidth="1"/>
    <col min="15371" max="15371" width="13.7109375" style="1" customWidth="1"/>
    <col min="15372" max="15372" width="12.5703125" style="1" customWidth="1"/>
    <col min="15373" max="15375" width="11.42578125" style="1"/>
    <col min="15376" max="15376" width="11.7109375" style="1" bestFit="1" customWidth="1"/>
    <col min="15377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140625" style="1" customWidth="1"/>
    <col min="15621" max="15621" width="12.85546875" style="1" bestFit="1" customWidth="1"/>
    <col min="15622" max="15622" width="3.42578125" style="1" customWidth="1"/>
    <col min="15623" max="15623" width="24.42578125" style="1" customWidth="1"/>
    <col min="15624" max="15624" width="11.42578125" style="1"/>
    <col min="15625" max="15625" width="12.7109375" style="1" bestFit="1" customWidth="1"/>
    <col min="15626" max="15626" width="8.42578125" style="1" customWidth="1"/>
    <col min="15627" max="15627" width="13.7109375" style="1" customWidth="1"/>
    <col min="15628" max="15628" width="12.5703125" style="1" customWidth="1"/>
    <col min="15629" max="15631" width="11.42578125" style="1"/>
    <col min="15632" max="15632" width="11.7109375" style="1" bestFit="1" customWidth="1"/>
    <col min="15633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140625" style="1" customWidth="1"/>
    <col min="15877" max="15877" width="12.85546875" style="1" bestFit="1" customWidth="1"/>
    <col min="15878" max="15878" width="3.42578125" style="1" customWidth="1"/>
    <col min="15879" max="15879" width="24.42578125" style="1" customWidth="1"/>
    <col min="15880" max="15880" width="11.42578125" style="1"/>
    <col min="15881" max="15881" width="12.7109375" style="1" bestFit="1" customWidth="1"/>
    <col min="15882" max="15882" width="8.42578125" style="1" customWidth="1"/>
    <col min="15883" max="15883" width="13.7109375" style="1" customWidth="1"/>
    <col min="15884" max="15884" width="12.5703125" style="1" customWidth="1"/>
    <col min="15885" max="15887" width="11.42578125" style="1"/>
    <col min="15888" max="15888" width="11.7109375" style="1" bestFit="1" customWidth="1"/>
    <col min="15889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140625" style="1" customWidth="1"/>
    <col min="16133" max="16133" width="12.85546875" style="1" bestFit="1" customWidth="1"/>
    <col min="16134" max="16134" width="3.42578125" style="1" customWidth="1"/>
    <col min="16135" max="16135" width="24.42578125" style="1" customWidth="1"/>
    <col min="16136" max="16136" width="11.42578125" style="1"/>
    <col min="16137" max="16137" width="12.7109375" style="1" bestFit="1" customWidth="1"/>
    <col min="16138" max="16138" width="8.42578125" style="1" customWidth="1"/>
    <col min="16139" max="16139" width="13.7109375" style="1" customWidth="1"/>
    <col min="16140" max="16140" width="12.5703125" style="1" customWidth="1"/>
    <col min="16141" max="16143" width="11.42578125" style="1"/>
    <col min="16144" max="16144" width="11.7109375" style="1" bestFit="1" customWidth="1"/>
    <col min="16145" max="16384" width="11.42578125" style="1"/>
  </cols>
  <sheetData>
    <row r="1" spans="1:12" x14ac:dyDescent="0.2">
      <c r="A1" s="1" t="s">
        <v>0</v>
      </c>
      <c r="J1" s="1" t="s">
        <v>1</v>
      </c>
      <c r="K1" s="1">
        <v>2021</v>
      </c>
    </row>
    <row r="2" spans="1:12" x14ac:dyDescent="0.2">
      <c r="A2" s="1" t="s">
        <v>2</v>
      </c>
      <c r="D2" s="2">
        <v>44227</v>
      </c>
    </row>
    <row r="4" spans="1:12" x14ac:dyDescent="0.2">
      <c r="A4" s="3" t="s">
        <v>3</v>
      </c>
      <c r="C4" s="2">
        <v>44198</v>
      </c>
      <c r="D4" s="4"/>
      <c r="E4" s="4">
        <v>13552848.049999999</v>
      </c>
      <c r="G4" s="3" t="s">
        <v>4</v>
      </c>
    </row>
    <row r="5" spans="1:12" x14ac:dyDescent="0.2">
      <c r="C5" s="2"/>
      <c r="D5" s="4"/>
      <c r="E5" s="4"/>
    </row>
    <row r="6" spans="1:12" x14ac:dyDescent="0.2">
      <c r="A6" s="3" t="s">
        <v>5</v>
      </c>
      <c r="E6" s="4"/>
    </row>
    <row r="7" spans="1:12" x14ac:dyDescent="0.2">
      <c r="A7" s="3" t="s">
        <v>6</v>
      </c>
      <c r="E7" s="4"/>
    </row>
    <row r="8" spans="1:12" x14ac:dyDescent="0.2">
      <c r="A8" s="1" t="s">
        <v>7</v>
      </c>
      <c r="D8" s="5">
        <f>[1]INGRESOS!G16</f>
        <v>76527.510000000009</v>
      </c>
      <c r="E8" s="6"/>
      <c r="J8" s="4"/>
    </row>
    <row r="9" spans="1:12" x14ac:dyDescent="0.2">
      <c r="A9" s="1" t="s">
        <v>8</v>
      </c>
      <c r="D9" s="5">
        <f>[1]INGRESOS!G17</f>
        <v>315641.31</v>
      </c>
      <c r="E9" s="6"/>
      <c r="G9" s="1" t="s">
        <v>9</v>
      </c>
      <c r="I9" s="4">
        <f>'[1]ord pago'!F3160</f>
        <v>3430696.7</v>
      </c>
      <c r="K9" s="4"/>
    </row>
    <row r="10" spans="1:12" x14ac:dyDescent="0.2">
      <c r="A10" s="1" t="s">
        <v>10</v>
      </c>
      <c r="D10" s="5">
        <f>[1]INGRESOS!G18</f>
        <v>0</v>
      </c>
      <c r="E10" s="6"/>
      <c r="G10" s="1" t="s">
        <v>11</v>
      </c>
      <c r="I10" s="4">
        <f>'[1]ord pago'!F3162</f>
        <v>3379432.12</v>
      </c>
      <c r="K10" s="4"/>
    </row>
    <row r="11" spans="1:12" x14ac:dyDescent="0.2">
      <c r="A11" s="1" t="s">
        <v>12</v>
      </c>
      <c r="D11" s="5">
        <f>[1]INGRESOS!G19</f>
        <v>10500</v>
      </c>
      <c r="E11" s="6"/>
      <c r="G11" s="1" t="s">
        <v>13</v>
      </c>
      <c r="I11" s="4">
        <v>0</v>
      </c>
    </row>
    <row r="12" spans="1:12" x14ac:dyDescent="0.2">
      <c r="A12" s="1" t="s">
        <v>14</v>
      </c>
      <c r="D12" s="5">
        <f>[1]INGRESOS!G20</f>
        <v>0</v>
      </c>
      <c r="E12" s="6"/>
      <c r="G12" s="1" t="s">
        <v>15</v>
      </c>
      <c r="I12" s="4">
        <f>'[1]ord pago'!F3166</f>
        <v>304170</v>
      </c>
      <c r="K12" s="4"/>
    </row>
    <row r="13" spans="1:12" x14ac:dyDescent="0.2">
      <c r="A13" s="1" t="s">
        <v>16</v>
      </c>
      <c r="D13" s="5">
        <f>[1]INGRESOS!G21</f>
        <v>0</v>
      </c>
      <c r="E13" s="6"/>
      <c r="G13" s="1" t="s">
        <v>17</v>
      </c>
      <c r="I13" s="4">
        <f>'[1]ord pago'!F3168</f>
        <v>0</v>
      </c>
      <c r="K13" s="4"/>
    </row>
    <row r="14" spans="1:12" x14ac:dyDescent="0.2">
      <c r="A14" s="1" t="s">
        <v>18</v>
      </c>
      <c r="D14" s="5">
        <f>[1]INGRESOS!G22</f>
        <v>0</v>
      </c>
      <c r="E14" s="6"/>
      <c r="G14" s="1" t="s">
        <v>19</v>
      </c>
      <c r="I14" s="4">
        <f>'[1]ord pago'!F3169</f>
        <v>1790048.21</v>
      </c>
      <c r="K14" s="4"/>
      <c r="L14" s="4"/>
    </row>
    <row r="15" spans="1:12" x14ac:dyDescent="0.2">
      <c r="A15" s="1" t="s">
        <v>20</v>
      </c>
      <c r="C15" s="6"/>
      <c r="D15" s="5">
        <f>[1]INGRESOS!G23</f>
        <v>21943.85</v>
      </c>
      <c r="E15" s="6"/>
      <c r="G15" s="1" t="s">
        <v>21</v>
      </c>
      <c r="I15" s="4"/>
      <c r="J15" s="7"/>
      <c r="K15" s="8"/>
    </row>
    <row r="16" spans="1:12" x14ac:dyDescent="0.2">
      <c r="A16" s="1" t="s">
        <v>22</v>
      </c>
      <c r="D16" s="5">
        <f>[1]INGRESOS!G24</f>
        <v>256270</v>
      </c>
      <c r="E16" s="6"/>
      <c r="G16" s="1" t="s">
        <v>23</v>
      </c>
      <c r="I16" s="9">
        <f>SUM(I9:I15)</f>
        <v>8904347.0300000012</v>
      </c>
      <c r="J16" s="10"/>
      <c r="K16" s="9">
        <f>I16</f>
        <v>8904347.0300000012</v>
      </c>
    </row>
    <row r="17" spans="1:16" x14ac:dyDescent="0.2">
      <c r="A17" s="1" t="s">
        <v>24</v>
      </c>
      <c r="D17" s="5">
        <f>[1]INGRESOS!G25</f>
        <v>48465</v>
      </c>
      <c r="E17" s="6"/>
      <c r="G17" s="3"/>
    </row>
    <row r="18" spans="1:16" x14ac:dyDescent="0.2">
      <c r="A18" s="1" t="s">
        <v>25</v>
      </c>
      <c r="D18" s="5">
        <f>[1]INGRESOS!G26</f>
        <v>41589.42</v>
      </c>
      <c r="E18" s="6"/>
      <c r="G18" s="3" t="s">
        <v>5</v>
      </c>
    </row>
    <row r="19" spans="1:16" x14ac:dyDescent="0.2">
      <c r="A19" s="1" t="s">
        <v>26</v>
      </c>
      <c r="C19" s="6"/>
      <c r="D19" s="5">
        <f>[1]INGRESOS!G27</f>
        <v>157931.54999999999</v>
      </c>
      <c r="E19" s="6"/>
      <c r="G19" s="1" t="s">
        <v>27</v>
      </c>
      <c r="K19" s="4">
        <f>'[1]ord pago'!F3171</f>
        <v>1225625.3899999999</v>
      </c>
      <c r="L19" s="4"/>
    </row>
    <row r="20" spans="1:16" x14ac:dyDescent="0.2">
      <c r="A20" s="1" t="s">
        <v>28</v>
      </c>
      <c r="D20" s="5">
        <f>[1]INGRESOS!G28</f>
        <v>179.75</v>
      </c>
      <c r="E20" s="6"/>
      <c r="G20" s="1" t="s">
        <v>29</v>
      </c>
      <c r="K20" s="4">
        <f>'[1]ord pago'!F3170</f>
        <v>3250954.73</v>
      </c>
    </row>
    <row r="21" spans="1:16" x14ac:dyDescent="0.2">
      <c r="A21" s="1" t="s">
        <v>30</v>
      </c>
      <c r="D21" s="5">
        <f>[1]INGRESOS!G29</f>
        <v>5280</v>
      </c>
      <c r="E21" s="6"/>
      <c r="G21" s="1" t="s">
        <v>31</v>
      </c>
      <c r="K21" s="9">
        <f>+K16+K19+K20</f>
        <v>13380927.150000002</v>
      </c>
    </row>
    <row r="22" spans="1:16" x14ac:dyDescent="0.2">
      <c r="A22" s="1" t="s">
        <v>32</v>
      </c>
      <c r="D22" s="5">
        <f>[1]INGRESOS!G30</f>
        <v>6560</v>
      </c>
      <c r="E22" s="6"/>
      <c r="K22" s="11"/>
    </row>
    <row r="23" spans="1:16" x14ac:dyDescent="0.2">
      <c r="A23" s="1" t="s">
        <v>33</v>
      </c>
      <c r="D23" s="5">
        <f>[1]INGRESOS!G31</f>
        <v>0</v>
      </c>
      <c r="E23" s="6"/>
    </row>
    <row r="24" spans="1:16" x14ac:dyDescent="0.2">
      <c r="A24" s="1" t="s">
        <v>34</v>
      </c>
      <c r="D24" s="5">
        <f>[1]INGRESOS!G32</f>
        <v>478606.85999999987</v>
      </c>
      <c r="E24" s="6"/>
      <c r="G24" s="3" t="s">
        <v>35</v>
      </c>
      <c r="H24" s="12" t="s">
        <v>36</v>
      </c>
      <c r="I24" s="12">
        <f>D2</f>
        <v>44227</v>
      </c>
      <c r="J24" s="4"/>
    </row>
    <row r="25" spans="1:16" x14ac:dyDescent="0.2">
      <c r="A25" s="1" t="s">
        <v>37</v>
      </c>
      <c r="D25" s="5">
        <f>[1]INGRESOS!G33</f>
        <v>0</v>
      </c>
      <c r="E25" s="6"/>
      <c r="G25" s="1" t="s">
        <v>38</v>
      </c>
      <c r="I25" s="4">
        <v>94400.41</v>
      </c>
    </row>
    <row r="26" spans="1:16" ht="15" x14ac:dyDescent="0.25">
      <c r="A26" s="1" t="s">
        <v>39</v>
      </c>
      <c r="D26" s="5">
        <f>[1]INGRESOS!G34</f>
        <v>23186.58</v>
      </c>
      <c r="E26" s="6"/>
      <c r="G26" s="1" t="s">
        <v>40</v>
      </c>
      <c r="I26" s="4">
        <v>15000</v>
      </c>
      <c r="K26" s="4"/>
    </row>
    <row r="27" spans="1:16" x14ac:dyDescent="0.2">
      <c r="A27" s="1" t="s">
        <v>41</v>
      </c>
      <c r="D27" s="5">
        <f>[1]INGRESOS!G35</f>
        <v>522171.42</v>
      </c>
      <c r="E27" s="6"/>
      <c r="G27" s="1" t="s">
        <v>42</v>
      </c>
      <c r="I27" s="4">
        <v>5000</v>
      </c>
    </row>
    <row r="28" spans="1:16" x14ac:dyDescent="0.2">
      <c r="A28" s="1" t="s">
        <v>43</v>
      </c>
      <c r="G28" s="1" t="s">
        <v>44</v>
      </c>
      <c r="I28" s="4">
        <v>11679786.309999995</v>
      </c>
      <c r="J28" s="4"/>
      <c r="K28" s="4"/>
      <c r="L28" s="4"/>
      <c r="P28" s="4"/>
    </row>
    <row r="29" spans="1:16" x14ac:dyDescent="0.2">
      <c r="A29" s="1" t="s">
        <v>45</v>
      </c>
      <c r="D29" s="5">
        <f>[1]INGRESOS!G39</f>
        <v>793044.03</v>
      </c>
      <c r="G29" s="1" t="s">
        <v>46</v>
      </c>
      <c r="I29" s="4">
        <v>54410.68</v>
      </c>
      <c r="K29" s="4"/>
      <c r="L29" s="4"/>
      <c r="P29" s="4"/>
    </row>
    <row r="30" spans="1:16" x14ac:dyDescent="0.2">
      <c r="A30" s="1" t="s">
        <v>47</v>
      </c>
      <c r="D30" s="5">
        <f>[1]INGRESOS!G40</f>
        <v>400</v>
      </c>
      <c r="G30" s="1" t="s">
        <v>48</v>
      </c>
      <c r="I30" s="4">
        <v>6036.36</v>
      </c>
      <c r="L30" s="6"/>
      <c r="P30" s="4"/>
    </row>
    <row r="31" spans="1:16" x14ac:dyDescent="0.2">
      <c r="A31" s="1" t="s">
        <v>49</v>
      </c>
      <c r="D31" s="5">
        <f>[1]INGRESOS!G41</f>
        <v>139726.01999999999</v>
      </c>
      <c r="G31" s="1" t="s">
        <v>50</v>
      </c>
      <c r="I31" s="11">
        <v>8209.27</v>
      </c>
      <c r="L31" s="6"/>
      <c r="P31" s="4"/>
    </row>
    <row r="32" spans="1:16" x14ac:dyDescent="0.2">
      <c r="A32" s="1" t="s">
        <v>51</v>
      </c>
      <c r="D32" s="4">
        <v>0</v>
      </c>
      <c r="G32" s="1" t="s">
        <v>52</v>
      </c>
      <c r="I32" s="11">
        <v>5009.21</v>
      </c>
      <c r="J32" s="13"/>
      <c r="K32" s="11"/>
      <c r="L32" s="6"/>
      <c r="P32" s="4"/>
    </row>
    <row r="33" spans="1:16" x14ac:dyDescent="0.2">
      <c r="A33" s="1" t="s">
        <v>53</v>
      </c>
      <c r="D33" s="4">
        <f>[1]INGRESOS!G51</f>
        <v>0</v>
      </c>
      <c r="G33" s="1" t="s">
        <v>54</v>
      </c>
      <c r="I33" s="11">
        <v>5774.97</v>
      </c>
      <c r="J33" s="13"/>
      <c r="K33" s="11"/>
      <c r="L33" s="6"/>
      <c r="P33" s="4"/>
    </row>
    <row r="34" spans="1:16" x14ac:dyDescent="0.2">
      <c r="A34" s="1" t="s">
        <v>55</v>
      </c>
      <c r="D34" s="5">
        <f>[1]INGRESOS!G49</f>
        <v>1186317.6299999999</v>
      </c>
      <c r="G34" s="1" t="s">
        <v>56</v>
      </c>
      <c r="I34" s="11">
        <v>1579.35</v>
      </c>
      <c r="J34" s="13"/>
      <c r="K34" s="11"/>
      <c r="L34" s="6"/>
      <c r="P34" s="4"/>
    </row>
    <row r="35" spans="1:16" x14ac:dyDescent="0.2">
      <c r="A35" s="1" t="s">
        <v>57</v>
      </c>
      <c r="D35" s="6">
        <f>[1]INGRESOS!G58</f>
        <v>9466725.9900000002</v>
      </c>
      <c r="G35" s="1" t="s">
        <v>58</v>
      </c>
      <c r="I35" s="11">
        <f>1500000+1500000</f>
        <v>3000000</v>
      </c>
      <c r="K35" s="14"/>
      <c r="L35" s="6"/>
      <c r="P35" s="4"/>
    </row>
    <row r="36" spans="1:16" x14ac:dyDescent="0.2">
      <c r="A36" s="1" t="s">
        <v>59</v>
      </c>
      <c r="D36" s="6">
        <f>[1]INGRESOS!G59</f>
        <v>0</v>
      </c>
      <c r="G36" s="1" t="s">
        <v>58</v>
      </c>
      <c r="I36" s="8"/>
      <c r="J36" s="7"/>
      <c r="K36" s="8"/>
    </row>
    <row r="37" spans="1:16" x14ac:dyDescent="0.2">
      <c r="A37" s="1" t="s">
        <v>60</v>
      </c>
      <c r="D37" s="6">
        <f>[1]INGRESOS!G68+[1]INGRESOS!G69</f>
        <v>8110.95</v>
      </c>
      <c r="E37" s="4"/>
      <c r="G37" s="1" t="s">
        <v>61</v>
      </c>
      <c r="I37" s="9">
        <f>SUM(I25:I36)</f>
        <v>14875206.559999995</v>
      </c>
      <c r="J37" s="10"/>
      <c r="K37" s="9">
        <f>I37</f>
        <v>14875206.559999995</v>
      </c>
    </row>
    <row r="38" spans="1:16" x14ac:dyDescent="0.2">
      <c r="A38" s="1" t="s">
        <v>62</v>
      </c>
      <c r="D38" s="4">
        <f>SUM(D8:D37)</f>
        <v>13559177.869999999</v>
      </c>
      <c r="E38" s="9">
        <f>D38</f>
        <v>13559177.869999999</v>
      </c>
    </row>
    <row r="40" spans="1:16" x14ac:dyDescent="0.2">
      <c r="A40" s="3" t="s">
        <v>5</v>
      </c>
    </row>
    <row r="41" spans="1:16" x14ac:dyDescent="0.2">
      <c r="A41" s="1" t="s">
        <v>63</v>
      </c>
      <c r="E41" s="4">
        <f>[1]INGRESOS!G98</f>
        <v>1144107.79</v>
      </c>
    </row>
    <row r="43" spans="1:16" x14ac:dyDescent="0.2">
      <c r="A43" s="1" t="s">
        <v>64</v>
      </c>
      <c r="E43" s="15">
        <f>E4+E38+E41</f>
        <v>28256133.709999997</v>
      </c>
      <c r="G43" s="1" t="s">
        <v>65</v>
      </c>
      <c r="K43" s="15">
        <f>+K21+K37</f>
        <v>28256133.709999997</v>
      </c>
    </row>
    <row r="46" spans="1:16" x14ac:dyDescent="0.2">
      <c r="G46" s="16">
        <f>E43-K43</f>
        <v>0</v>
      </c>
    </row>
    <row r="48" spans="1:16" x14ac:dyDescent="0.2">
      <c r="G48" s="16"/>
    </row>
    <row r="50" spans="4:8" x14ac:dyDescent="0.2">
      <c r="G50" s="16"/>
    </row>
    <row r="52" spans="4:8" x14ac:dyDescent="0.2">
      <c r="G52" s="6"/>
    </row>
    <row r="59" spans="4:8" x14ac:dyDescent="0.2">
      <c r="D59" s="4"/>
      <c r="E59" s="4"/>
      <c r="H59" s="17"/>
    </row>
  </sheetData>
  <pageMargins left="0.39370078740157483" right="0" top="0.39370078740157483" bottom="0" header="0" footer="0"/>
  <pageSetup paperSize="9" orientation="landscape" verticalDpi="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22" workbookViewId="0">
      <selection activeCell="I13" sqref="I13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3.85546875" style="1" customWidth="1"/>
    <col min="5" max="5" width="13.7109375" style="1" bestFit="1" customWidth="1"/>
    <col min="6" max="6" width="3.42578125" style="1" customWidth="1"/>
    <col min="7" max="7" width="24.42578125" style="1" customWidth="1"/>
    <col min="8" max="8" width="11.42578125" style="1"/>
    <col min="9" max="9" width="12.7109375" style="1" bestFit="1" customWidth="1"/>
    <col min="10" max="10" width="10.140625" style="1" customWidth="1"/>
    <col min="11" max="11" width="13.42578125" style="1" customWidth="1"/>
    <col min="12" max="12" width="13.28515625" style="1" bestFit="1" customWidth="1"/>
    <col min="13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85546875" style="1" customWidth="1"/>
    <col min="261" max="261" width="13.7109375" style="1" bestFit="1" customWidth="1"/>
    <col min="262" max="262" width="3.42578125" style="1" customWidth="1"/>
    <col min="263" max="263" width="24.42578125" style="1" customWidth="1"/>
    <col min="264" max="264" width="11.42578125" style="1"/>
    <col min="265" max="265" width="12.7109375" style="1" bestFit="1" customWidth="1"/>
    <col min="266" max="266" width="10.140625" style="1" customWidth="1"/>
    <col min="267" max="267" width="13.42578125" style="1" customWidth="1"/>
    <col min="268" max="268" width="13.28515625" style="1" bestFit="1" customWidth="1"/>
    <col min="269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85546875" style="1" customWidth="1"/>
    <col min="517" max="517" width="13.7109375" style="1" bestFit="1" customWidth="1"/>
    <col min="518" max="518" width="3.42578125" style="1" customWidth="1"/>
    <col min="519" max="519" width="24.42578125" style="1" customWidth="1"/>
    <col min="520" max="520" width="11.42578125" style="1"/>
    <col min="521" max="521" width="12.7109375" style="1" bestFit="1" customWidth="1"/>
    <col min="522" max="522" width="10.140625" style="1" customWidth="1"/>
    <col min="523" max="523" width="13.42578125" style="1" customWidth="1"/>
    <col min="524" max="524" width="13.28515625" style="1" bestFit="1" customWidth="1"/>
    <col min="525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85546875" style="1" customWidth="1"/>
    <col min="773" max="773" width="13.7109375" style="1" bestFit="1" customWidth="1"/>
    <col min="774" max="774" width="3.42578125" style="1" customWidth="1"/>
    <col min="775" max="775" width="24.42578125" style="1" customWidth="1"/>
    <col min="776" max="776" width="11.42578125" style="1"/>
    <col min="777" max="777" width="12.7109375" style="1" bestFit="1" customWidth="1"/>
    <col min="778" max="778" width="10.140625" style="1" customWidth="1"/>
    <col min="779" max="779" width="13.42578125" style="1" customWidth="1"/>
    <col min="780" max="780" width="13.28515625" style="1" bestFit="1" customWidth="1"/>
    <col min="781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85546875" style="1" customWidth="1"/>
    <col min="1029" max="1029" width="13.7109375" style="1" bestFit="1" customWidth="1"/>
    <col min="1030" max="1030" width="3.42578125" style="1" customWidth="1"/>
    <col min="1031" max="1031" width="24.42578125" style="1" customWidth="1"/>
    <col min="1032" max="1032" width="11.42578125" style="1"/>
    <col min="1033" max="1033" width="12.7109375" style="1" bestFit="1" customWidth="1"/>
    <col min="1034" max="1034" width="10.140625" style="1" customWidth="1"/>
    <col min="1035" max="1035" width="13.42578125" style="1" customWidth="1"/>
    <col min="1036" max="1036" width="13.28515625" style="1" bestFit="1" customWidth="1"/>
    <col min="1037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85546875" style="1" customWidth="1"/>
    <col min="1285" max="1285" width="13.7109375" style="1" bestFit="1" customWidth="1"/>
    <col min="1286" max="1286" width="3.42578125" style="1" customWidth="1"/>
    <col min="1287" max="1287" width="24.42578125" style="1" customWidth="1"/>
    <col min="1288" max="1288" width="11.42578125" style="1"/>
    <col min="1289" max="1289" width="12.7109375" style="1" bestFit="1" customWidth="1"/>
    <col min="1290" max="1290" width="10.140625" style="1" customWidth="1"/>
    <col min="1291" max="1291" width="13.42578125" style="1" customWidth="1"/>
    <col min="1292" max="1292" width="13.28515625" style="1" bestFit="1" customWidth="1"/>
    <col min="1293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85546875" style="1" customWidth="1"/>
    <col min="1541" max="1541" width="13.7109375" style="1" bestFit="1" customWidth="1"/>
    <col min="1542" max="1542" width="3.42578125" style="1" customWidth="1"/>
    <col min="1543" max="1543" width="24.42578125" style="1" customWidth="1"/>
    <col min="1544" max="1544" width="11.42578125" style="1"/>
    <col min="1545" max="1545" width="12.7109375" style="1" bestFit="1" customWidth="1"/>
    <col min="1546" max="1546" width="10.140625" style="1" customWidth="1"/>
    <col min="1547" max="1547" width="13.42578125" style="1" customWidth="1"/>
    <col min="1548" max="1548" width="13.28515625" style="1" bestFit="1" customWidth="1"/>
    <col min="1549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85546875" style="1" customWidth="1"/>
    <col min="1797" max="1797" width="13.7109375" style="1" bestFit="1" customWidth="1"/>
    <col min="1798" max="1798" width="3.42578125" style="1" customWidth="1"/>
    <col min="1799" max="1799" width="24.42578125" style="1" customWidth="1"/>
    <col min="1800" max="1800" width="11.42578125" style="1"/>
    <col min="1801" max="1801" width="12.7109375" style="1" bestFit="1" customWidth="1"/>
    <col min="1802" max="1802" width="10.140625" style="1" customWidth="1"/>
    <col min="1803" max="1803" width="13.42578125" style="1" customWidth="1"/>
    <col min="1804" max="1804" width="13.28515625" style="1" bestFit="1" customWidth="1"/>
    <col min="1805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85546875" style="1" customWidth="1"/>
    <col min="2053" max="2053" width="13.7109375" style="1" bestFit="1" customWidth="1"/>
    <col min="2054" max="2054" width="3.42578125" style="1" customWidth="1"/>
    <col min="2055" max="2055" width="24.42578125" style="1" customWidth="1"/>
    <col min="2056" max="2056" width="11.42578125" style="1"/>
    <col min="2057" max="2057" width="12.7109375" style="1" bestFit="1" customWidth="1"/>
    <col min="2058" max="2058" width="10.140625" style="1" customWidth="1"/>
    <col min="2059" max="2059" width="13.42578125" style="1" customWidth="1"/>
    <col min="2060" max="2060" width="13.28515625" style="1" bestFit="1" customWidth="1"/>
    <col min="2061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85546875" style="1" customWidth="1"/>
    <col min="2309" max="2309" width="13.7109375" style="1" bestFit="1" customWidth="1"/>
    <col min="2310" max="2310" width="3.42578125" style="1" customWidth="1"/>
    <col min="2311" max="2311" width="24.42578125" style="1" customWidth="1"/>
    <col min="2312" max="2312" width="11.42578125" style="1"/>
    <col min="2313" max="2313" width="12.7109375" style="1" bestFit="1" customWidth="1"/>
    <col min="2314" max="2314" width="10.140625" style="1" customWidth="1"/>
    <col min="2315" max="2315" width="13.42578125" style="1" customWidth="1"/>
    <col min="2316" max="2316" width="13.28515625" style="1" bestFit="1" customWidth="1"/>
    <col min="2317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85546875" style="1" customWidth="1"/>
    <col min="2565" max="2565" width="13.7109375" style="1" bestFit="1" customWidth="1"/>
    <col min="2566" max="2566" width="3.42578125" style="1" customWidth="1"/>
    <col min="2567" max="2567" width="24.42578125" style="1" customWidth="1"/>
    <col min="2568" max="2568" width="11.42578125" style="1"/>
    <col min="2569" max="2569" width="12.7109375" style="1" bestFit="1" customWidth="1"/>
    <col min="2570" max="2570" width="10.140625" style="1" customWidth="1"/>
    <col min="2571" max="2571" width="13.42578125" style="1" customWidth="1"/>
    <col min="2572" max="2572" width="13.28515625" style="1" bestFit="1" customWidth="1"/>
    <col min="2573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85546875" style="1" customWidth="1"/>
    <col min="2821" max="2821" width="13.7109375" style="1" bestFit="1" customWidth="1"/>
    <col min="2822" max="2822" width="3.42578125" style="1" customWidth="1"/>
    <col min="2823" max="2823" width="24.42578125" style="1" customWidth="1"/>
    <col min="2824" max="2824" width="11.42578125" style="1"/>
    <col min="2825" max="2825" width="12.7109375" style="1" bestFit="1" customWidth="1"/>
    <col min="2826" max="2826" width="10.140625" style="1" customWidth="1"/>
    <col min="2827" max="2827" width="13.42578125" style="1" customWidth="1"/>
    <col min="2828" max="2828" width="13.28515625" style="1" bestFit="1" customWidth="1"/>
    <col min="2829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85546875" style="1" customWidth="1"/>
    <col min="3077" max="3077" width="13.7109375" style="1" bestFit="1" customWidth="1"/>
    <col min="3078" max="3078" width="3.42578125" style="1" customWidth="1"/>
    <col min="3079" max="3079" width="24.42578125" style="1" customWidth="1"/>
    <col min="3080" max="3080" width="11.42578125" style="1"/>
    <col min="3081" max="3081" width="12.7109375" style="1" bestFit="1" customWidth="1"/>
    <col min="3082" max="3082" width="10.140625" style="1" customWidth="1"/>
    <col min="3083" max="3083" width="13.42578125" style="1" customWidth="1"/>
    <col min="3084" max="3084" width="13.28515625" style="1" bestFit="1" customWidth="1"/>
    <col min="3085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85546875" style="1" customWidth="1"/>
    <col min="3333" max="3333" width="13.7109375" style="1" bestFit="1" customWidth="1"/>
    <col min="3334" max="3334" width="3.42578125" style="1" customWidth="1"/>
    <col min="3335" max="3335" width="24.42578125" style="1" customWidth="1"/>
    <col min="3336" max="3336" width="11.42578125" style="1"/>
    <col min="3337" max="3337" width="12.7109375" style="1" bestFit="1" customWidth="1"/>
    <col min="3338" max="3338" width="10.140625" style="1" customWidth="1"/>
    <col min="3339" max="3339" width="13.42578125" style="1" customWidth="1"/>
    <col min="3340" max="3340" width="13.28515625" style="1" bestFit="1" customWidth="1"/>
    <col min="3341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85546875" style="1" customWidth="1"/>
    <col min="3589" max="3589" width="13.7109375" style="1" bestFit="1" customWidth="1"/>
    <col min="3590" max="3590" width="3.42578125" style="1" customWidth="1"/>
    <col min="3591" max="3591" width="24.42578125" style="1" customWidth="1"/>
    <col min="3592" max="3592" width="11.42578125" style="1"/>
    <col min="3593" max="3593" width="12.7109375" style="1" bestFit="1" customWidth="1"/>
    <col min="3594" max="3594" width="10.140625" style="1" customWidth="1"/>
    <col min="3595" max="3595" width="13.42578125" style="1" customWidth="1"/>
    <col min="3596" max="3596" width="13.28515625" style="1" bestFit="1" customWidth="1"/>
    <col min="3597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85546875" style="1" customWidth="1"/>
    <col min="3845" max="3845" width="13.7109375" style="1" bestFit="1" customWidth="1"/>
    <col min="3846" max="3846" width="3.42578125" style="1" customWidth="1"/>
    <col min="3847" max="3847" width="24.42578125" style="1" customWidth="1"/>
    <col min="3848" max="3848" width="11.42578125" style="1"/>
    <col min="3849" max="3849" width="12.7109375" style="1" bestFit="1" customWidth="1"/>
    <col min="3850" max="3850" width="10.140625" style="1" customWidth="1"/>
    <col min="3851" max="3851" width="13.42578125" style="1" customWidth="1"/>
    <col min="3852" max="3852" width="13.28515625" style="1" bestFit="1" customWidth="1"/>
    <col min="3853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85546875" style="1" customWidth="1"/>
    <col min="4101" max="4101" width="13.7109375" style="1" bestFit="1" customWidth="1"/>
    <col min="4102" max="4102" width="3.42578125" style="1" customWidth="1"/>
    <col min="4103" max="4103" width="24.42578125" style="1" customWidth="1"/>
    <col min="4104" max="4104" width="11.42578125" style="1"/>
    <col min="4105" max="4105" width="12.7109375" style="1" bestFit="1" customWidth="1"/>
    <col min="4106" max="4106" width="10.140625" style="1" customWidth="1"/>
    <col min="4107" max="4107" width="13.42578125" style="1" customWidth="1"/>
    <col min="4108" max="4108" width="13.28515625" style="1" bestFit="1" customWidth="1"/>
    <col min="4109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85546875" style="1" customWidth="1"/>
    <col min="4357" max="4357" width="13.7109375" style="1" bestFit="1" customWidth="1"/>
    <col min="4358" max="4358" width="3.42578125" style="1" customWidth="1"/>
    <col min="4359" max="4359" width="24.42578125" style="1" customWidth="1"/>
    <col min="4360" max="4360" width="11.42578125" style="1"/>
    <col min="4361" max="4361" width="12.7109375" style="1" bestFit="1" customWidth="1"/>
    <col min="4362" max="4362" width="10.140625" style="1" customWidth="1"/>
    <col min="4363" max="4363" width="13.42578125" style="1" customWidth="1"/>
    <col min="4364" max="4364" width="13.28515625" style="1" bestFit="1" customWidth="1"/>
    <col min="4365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85546875" style="1" customWidth="1"/>
    <col min="4613" max="4613" width="13.7109375" style="1" bestFit="1" customWidth="1"/>
    <col min="4614" max="4614" width="3.42578125" style="1" customWidth="1"/>
    <col min="4615" max="4615" width="24.42578125" style="1" customWidth="1"/>
    <col min="4616" max="4616" width="11.42578125" style="1"/>
    <col min="4617" max="4617" width="12.7109375" style="1" bestFit="1" customWidth="1"/>
    <col min="4618" max="4618" width="10.140625" style="1" customWidth="1"/>
    <col min="4619" max="4619" width="13.42578125" style="1" customWidth="1"/>
    <col min="4620" max="4620" width="13.28515625" style="1" bestFit="1" customWidth="1"/>
    <col min="4621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85546875" style="1" customWidth="1"/>
    <col min="4869" max="4869" width="13.7109375" style="1" bestFit="1" customWidth="1"/>
    <col min="4870" max="4870" width="3.42578125" style="1" customWidth="1"/>
    <col min="4871" max="4871" width="24.42578125" style="1" customWidth="1"/>
    <col min="4872" max="4872" width="11.42578125" style="1"/>
    <col min="4873" max="4873" width="12.7109375" style="1" bestFit="1" customWidth="1"/>
    <col min="4874" max="4874" width="10.140625" style="1" customWidth="1"/>
    <col min="4875" max="4875" width="13.42578125" style="1" customWidth="1"/>
    <col min="4876" max="4876" width="13.28515625" style="1" bestFit="1" customWidth="1"/>
    <col min="4877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85546875" style="1" customWidth="1"/>
    <col min="5125" max="5125" width="13.7109375" style="1" bestFit="1" customWidth="1"/>
    <col min="5126" max="5126" width="3.42578125" style="1" customWidth="1"/>
    <col min="5127" max="5127" width="24.42578125" style="1" customWidth="1"/>
    <col min="5128" max="5128" width="11.42578125" style="1"/>
    <col min="5129" max="5129" width="12.7109375" style="1" bestFit="1" customWidth="1"/>
    <col min="5130" max="5130" width="10.140625" style="1" customWidth="1"/>
    <col min="5131" max="5131" width="13.42578125" style="1" customWidth="1"/>
    <col min="5132" max="5132" width="13.28515625" style="1" bestFit="1" customWidth="1"/>
    <col min="5133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85546875" style="1" customWidth="1"/>
    <col min="5381" max="5381" width="13.7109375" style="1" bestFit="1" customWidth="1"/>
    <col min="5382" max="5382" width="3.42578125" style="1" customWidth="1"/>
    <col min="5383" max="5383" width="24.42578125" style="1" customWidth="1"/>
    <col min="5384" max="5384" width="11.42578125" style="1"/>
    <col min="5385" max="5385" width="12.7109375" style="1" bestFit="1" customWidth="1"/>
    <col min="5386" max="5386" width="10.140625" style="1" customWidth="1"/>
    <col min="5387" max="5387" width="13.42578125" style="1" customWidth="1"/>
    <col min="5388" max="5388" width="13.28515625" style="1" bestFit="1" customWidth="1"/>
    <col min="5389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85546875" style="1" customWidth="1"/>
    <col min="5637" max="5637" width="13.7109375" style="1" bestFit="1" customWidth="1"/>
    <col min="5638" max="5638" width="3.42578125" style="1" customWidth="1"/>
    <col min="5639" max="5639" width="24.42578125" style="1" customWidth="1"/>
    <col min="5640" max="5640" width="11.42578125" style="1"/>
    <col min="5641" max="5641" width="12.7109375" style="1" bestFit="1" customWidth="1"/>
    <col min="5642" max="5642" width="10.140625" style="1" customWidth="1"/>
    <col min="5643" max="5643" width="13.42578125" style="1" customWidth="1"/>
    <col min="5644" max="5644" width="13.28515625" style="1" bestFit="1" customWidth="1"/>
    <col min="5645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85546875" style="1" customWidth="1"/>
    <col min="5893" max="5893" width="13.7109375" style="1" bestFit="1" customWidth="1"/>
    <col min="5894" max="5894" width="3.42578125" style="1" customWidth="1"/>
    <col min="5895" max="5895" width="24.42578125" style="1" customWidth="1"/>
    <col min="5896" max="5896" width="11.42578125" style="1"/>
    <col min="5897" max="5897" width="12.7109375" style="1" bestFit="1" customWidth="1"/>
    <col min="5898" max="5898" width="10.140625" style="1" customWidth="1"/>
    <col min="5899" max="5899" width="13.42578125" style="1" customWidth="1"/>
    <col min="5900" max="5900" width="13.28515625" style="1" bestFit="1" customWidth="1"/>
    <col min="5901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85546875" style="1" customWidth="1"/>
    <col min="6149" max="6149" width="13.7109375" style="1" bestFit="1" customWidth="1"/>
    <col min="6150" max="6150" width="3.42578125" style="1" customWidth="1"/>
    <col min="6151" max="6151" width="24.42578125" style="1" customWidth="1"/>
    <col min="6152" max="6152" width="11.42578125" style="1"/>
    <col min="6153" max="6153" width="12.7109375" style="1" bestFit="1" customWidth="1"/>
    <col min="6154" max="6154" width="10.140625" style="1" customWidth="1"/>
    <col min="6155" max="6155" width="13.42578125" style="1" customWidth="1"/>
    <col min="6156" max="6156" width="13.28515625" style="1" bestFit="1" customWidth="1"/>
    <col min="6157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85546875" style="1" customWidth="1"/>
    <col min="6405" max="6405" width="13.7109375" style="1" bestFit="1" customWidth="1"/>
    <col min="6406" max="6406" width="3.42578125" style="1" customWidth="1"/>
    <col min="6407" max="6407" width="24.42578125" style="1" customWidth="1"/>
    <col min="6408" max="6408" width="11.42578125" style="1"/>
    <col min="6409" max="6409" width="12.7109375" style="1" bestFit="1" customWidth="1"/>
    <col min="6410" max="6410" width="10.140625" style="1" customWidth="1"/>
    <col min="6411" max="6411" width="13.42578125" style="1" customWidth="1"/>
    <col min="6412" max="6412" width="13.28515625" style="1" bestFit="1" customWidth="1"/>
    <col min="6413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85546875" style="1" customWidth="1"/>
    <col min="6661" max="6661" width="13.7109375" style="1" bestFit="1" customWidth="1"/>
    <col min="6662" max="6662" width="3.42578125" style="1" customWidth="1"/>
    <col min="6663" max="6663" width="24.42578125" style="1" customWidth="1"/>
    <col min="6664" max="6664" width="11.42578125" style="1"/>
    <col min="6665" max="6665" width="12.7109375" style="1" bestFit="1" customWidth="1"/>
    <col min="6666" max="6666" width="10.140625" style="1" customWidth="1"/>
    <col min="6667" max="6667" width="13.42578125" style="1" customWidth="1"/>
    <col min="6668" max="6668" width="13.28515625" style="1" bestFit="1" customWidth="1"/>
    <col min="6669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85546875" style="1" customWidth="1"/>
    <col min="6917" max="6917" width="13.7109375" style="1" bestFit="1" customWidth="1"/>
    <col min="6918" max="6918" width="3.42578125" style="1" customWidth="1"/>
    <col min="6919" max="6919" width="24.42578125" style="1" customWidth="1"/>
    <col min="6920" max="6920" width="11.42578125" style="1"/>
    <col min="6921" max="6921" width="12.7109375" style="1" bestFit="1" customWidth="1"/>
    <col min="6922" max="6922" width="10.140625" style="1" customWidth="1"/>
    <col min="6923" max="6923" width="13.42578125" style="1" customWidth="1"/>
    <col min="6924" max="6924" width="13.28515625" style="1" bestFit="1" customWidth="1"/>
    <col min="6925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85546875" style="1" customWidth="1"/>
    <col min="7173" max="7173" width="13.7109375" style="1" bestFit="1" customWidth="1"/>
    <col min="7174" max="7174" width="3.42578125" style="1" customWidth="1"/>
    <col min="7175" max="7175" width="24.42578125" style="1" customWidth="1"/>
    <col min="7176" max="7176" width="11.42578125" style="1"/>
    <col min="7177" max="7177" width="12.7109375" style="1" bestFit="1" customWidth="1"/>
    <col min="7178" max="7178" width="10.140625" style="1" customWidth="1"/>
    <col min="7179" max="7179" width="13.42578125" style="1" customWidth="1"/>
    <col min="7180" max="7180" width="13.28515625" style="1" bestFit="1" customWidth="1"/>
    <col min="7181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85546875" style="1" customWidth="1"/>
    <col min="7429" max="7429" width="13.7109375" style="1" bestFit="1" customWidth="1"/>
    <col min="7430" max="7430" width="3.42578125" style="1" customWidth="1"/>
    <col min="7431" max="7431" width="24.42578125" style="1" customWidth="1"/>
    <col min="7432" max="7432" width="11.42578125" style="1"/>
    <col min="7433" max="7433" width="12.7109375" style="1" bestFit="1" customWidth="1"/>
    <col min="7434" max="7434" width="10.140625" style="1" customWidth="1"/>
    <col min="7435" max="7435" width="13.42578125" style="1" customWidth="1"/>
    <col min="7436" max="7436" width="13.28515625" style="1" bestFit="1" customWidth="1"/>
    <col min="7437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85546875" style="1" customWidth="1"/>
    <col min="7685" max="7685" width="13.7109375" style="1" bestFit="1" customWidth="1"/>
    <col min="7686" max="7686" width="3.42578125" style="1" customWidth="1"/>
    <col min="7687" max="7687" width="24.42578125" style="1" customWidth="1"/>
    <col min="7688" max="7688" width="11.42578125" style="1"/>
    <col min="7689" max="7689" width="12.7109375" style="1" bestFit="1" customWidth="1"/>
    <col min="7690" max="7690" width="10.140625" style="1" customWidth="1"/>
    <col min="7691" max="7691" width="13.42578125" style="1" customWidth="1"/>
    <col min="7692" max="7692" width="13.28515625" style="1" bestFit="1" customWidth="1"/>
    <col min="7693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85546875" style="1" customWidth="1"/>
    <col min="7941" max="7941" width="13.7109375" style="1" bestFit="1" customWidth="1"/>
    <col min="7942" max="7942" width="3.42578125" style="1" customWidth="1"/>
    <col min="7943" max="7943" width="24.42578125" style="1" customWidth="1"/>
    <col min="7944" max="7944" width="11.42578125" style="1"/>
    <col min="7945" max="7945" width="12.7109375" style="1" bestFit="1" customWidth="1"/>
    <col min="7946" max="7946" width="10.140625" style="1" customWidth="1"/>
    <col min="7947" max="7947" width="13.42578125" style="1" customWidth="1"/>
    <col min="7948" max="7948" width="13.28515625" style="1" bestFit="1" customWidth="1"/>
    <col min="7949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85546875" style="1" customWidth="1"/>
    <col min="8197" max="8197" width="13.7109375" style="1" bestFit="1" customWidth="1"/>
    <col min="8198" max="8198" width="3.42578125" style="1" customWidth="1"/>
    <col min="8199" max="8199" width="24.42578125" style="1" customWidth="1"/>
    <col min="8200" max="8200" width="11.42578125" style="1"/>
    <col min="8201" max="8201" width="12.7109375" style="1" bestFit="1" customWidth="1"/>
    <col min="8202" max="8202" width="10.140625" style="1" customWidth="1"/>
    <col min="8203" max="8203" width="13.42578125" style="1" customWidth="1"/>
    <col min="8204" max="8204" width="13.28515625" style="1" bestFit="1" customWidth="1"/>
    <col min="8205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85546875" style="1" customWidth="1"/>
    <col min="8453" max="8453" width="13.7109375" style="1" bestFit="1" customWidth="1"/>
    <col min="8454" max="8454" width="3.42578125" style="1" customWidth="1"/>
    <col min="8455" max="8455" width="24.42578125" style="1" customWidth="1"/>
    <col min="8456" max="8456" width="11.42578125" style="1"/>
    <col min="8457" max="8457" width="12.7109375" style="1" bestFit="1" customWidth="1"/>
    <col min="8458" max="8458" width="10.140625" style="1" customWidth="1"/>
    <col min="8459" max="8459" width="13.42578125" style="1" customWidth="1"/>
    <col min="8460" max="8460" width="13.28515625" style="1" bestFit="1" customWidth="1"/>
    <col min="8461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85546875" style="1" customWidth="1"/>
    <col min="8709" max="8709" width="13.7109375" style="1" bestFit="1" customWidth="1"/>
    <col min="8710" max="8710" width="3.42578125" style="1" customWidth="1"/>
    <col min="8711" max="8711" width="24.42578125" style="1" customWidth="1"/>
    <col min="8712" max="8712" width="11.42578125" style="1"/>
    <col min="8713" max="8713" width="12.7109375" style="1" bestFit="1" customWidth="1"/>
    <col min="8714" max="8714" width="10.140625" style="1" customWidth="1"/>
    <col min="8715" max="8715" width="13.42578125" style="1" customWidth="1"/>
    <col min="8716" max="8716" width="13.28515625" style="1" bestFit="1" customWidth="1"/>
    <col min="8717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85546875" style="1" customWidth="1"/>
    <col min="8965" max="8965" width="13.7109375" style="1" bestFit="1" customWidth="1"/>
    <col min="8966" max="8966" width="3.42578125" style="1" customWidth="1"/>
    <col min="8967" max="8967" width="24.42578125" style="1" customWidth="1"/>
    <col min="8968" max="8968" width="11.42578125" style="1"/>
    <col min="8969" max="8969" width="12.7109375" style="1" bestFit="1" customWidth="1"/>
    <col min="8970" max="8970" width="10.140625" style="1" customWidth="1"/>
    <col min="8971" max="8971" width="13.42578125" style="1" customWidth="1"/>
    <col min="8972" max="8972" width="13.28515625" style="1" bestFit="1" customWidth="1"/>
    <col min="8973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85546875" style="1" customWidth="1"/>
    <col min="9221" max="9221" width="13.7109375" style="1" bestFit="1" customWidth="1"/>
    <col min="9222" max="9222" width="3.42578125" style="1" customWidth="1"/>
    <col min="9223" max="9223" width="24.42578125" style="1" customWidth="1"/>
    <col min="9224" max="9224" width="11.42578125" style="1"/>
    <col min="9225" max="9225" width="12.7109375" style="1" bestFit="1" customWidth="1"/>
    <col min="9226" max="9226" width="10.140625" style="1" customWidth="1"/>
    <col min="9227" max="9227" width="13.42578125" style="1" customWidth="1"/>
    <col min="9228" max="9228" width="13.28515625" style="1" bestFit="1" customWidth="1"/>
    <col min="9229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85546875" style="1" customWidth="1"/>
    <col min="9477" max="9477" width="13.7109375" style="1" bestFit="1" customWidth="1"/>
    <col min="9478" max="9478" width="3.42578125" style="1" customWidth="1"/>
    <col min="9479" max="9479" width="24.42578125" style="1" customWidth="1"/>
    <col min="9480" max="9480" width="11.42578125" style="1"/>
    <col min="9481" max="9481" width="12.7109375" style="1" bestFit="1" customWidth="1"/>
    <col min="9482" max="9482" width="10.140625" style="1" customWidth="1"/>
    <col min="9483" max="9483" width="13.42578125" style="1" customWidth="1"/>
    <col min="9484" max="9484" width="13.28515625" style="1" bestFit="1" customWidth="1"/>
    <col min="9485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85546875" style="1" customWidth="1"/>
    <col min="9733" max="9733" width="13.7109375" style="1" bestFit="1" customWidth="1"/>
    <col min="9734" max="9734" width="3.42578125" style="1" customWidth="1"/>
    <col min="9735" max="9735" width="24.42578125" style="1" customWidth="1"/>
    <col min="9736" max="9736" width="11.42578125" style="1"/>
    <col min="9737" max="9737" width="12.7109375" style="1" bestFit="1" customWidth="1"/>
    <col min="9738" max="9738" width="10.140625" style="1" customWidth="1"/>
    <col min="9739" max="9739" width="13.42578125" style="1" customWidth="1"/>
    <col min="9740" max="9740" width="13.28515625" style="1" bestFit="1" customWidth="1"/>
    <col min="9741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85546875" style="1" customWidth="1"/>
    <col min="9989" max="9989" width="13.7109375" style="1" bestFit="1" customWidth="1"/>
    <col min="9990" max="9990" width="3.42578125" style="1" customWidth="1"/>
    <col min="9991" max="9991" width="24.42578125" style="1" customWidth="1"/>
    <col min="9992" max="9992" width="11.42578125" style="1"/>
    <col min="9993" max="9993" width="12.7109375" style="1" bestFit="1" customWidth="1"/>
    <col min="9994" max="9994" width="10.140625" style="1" customWidth="1"/>
    <col min="9995" max="9995" width="13.42578125" style="1" customWidth="1"/>
    <col min="9996" max="9996" width="13.28515625" style="1" bestFit="1" customWidth="1"/>
    <col min="9997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85546875" style="1" customWidth="1"/>
    <col min="10245" max="10245" width="13.7109375" style="1" bestFit="1" customWidth="1"/>
    <col min="10246" max="10246" width="3.42578125" style="1" customWidth="1"/>
    <col min="10247" max="10247" width="24.42578125" style="1" customWidth="1"/>
    <col min="10248" max="10248" width="11.42578125" style="1"/>
    <col min="10249" max="10249" width="12.7109375" style="1" bestFit="1" customWidth="1"/>
    <col min="10250" max="10250" width="10.140625" style="1" customWidth="1"/>
    <col min="10251" max="10251" width="13.42578125" style="1" customWidth="1"/>
    <col min="10252" max="10252" width="13.28515625" style="1" bestFit="1" customWidth="1"/>
    <col min="10253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85546875" style="1" customWidth="1"/>
    <col min="10501" max="10501" width="13.7109375" style="1" bestFit="1" customWidth="1"/>
    <col min="10502" max="10502" width="3.42578125" style="1" customWidth="1"/>
    <col min="10503" max="10503" width="24.42578125" style="1" customWidth="1"/>
    <col min="10504" max="10504" width="11.42578125" style="1"/>
    <col min="10505" max="10505" width="12.7109375" style="1" bestFit="1" customWidth="1"/>
    <col min="10506" max="10506" width="10.140625" style="1" customWidth="1"/>
    <col min="10507" max="10507" width="13.42578125" style="1" customWidth="1"/>
    <col min="10508" max="10508" width="13.28515625" style="1" bestFit="1" customWidth="1"/>
    <col min="10509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85546875" style="1" customWidth="1"/>
    <col min="10757" max="10757" width="13.7109375" style="1" bestFit="1" customWidth="1"/>
    <col min="10758" max="10758" width="3.42578125" style="1" customWidth="1"/>
    <col min="10759" max="10759" width="24.42578125" style="1" customWidth="1"/>
    <col min="10760" max="10760" width="11.42578125" style="1"/>
    <col min="10761" max="10761" width="12.7109375" style="1" bestFit="1" customWidth="1"/>
    <col min="10762" max="10762" width="10.140625" style="1" customWidth="1"/>
    <col min="10763" max="10763" width="13.42578125" style="1" customWidth="1"/>
    <col min="10764" max="10764" width="13.28515625" style="1" bestFit="1" customWidth="1"/>
    <col min="10765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85546875" style="1" customWidth="1"/>
    <col min="11013" max="11013" width="13.7109375" style="1" bestFit="1" customWidth="1"/>
    <col min="11014" max="11014" width="3.42578125" style="1" customWidth="1"/>
    <col min="11015" max="11015" width="24.42578125" style="1" customWidth="1"/>
    <col min="11016" max="11016" width="11.42578125" style="1"/>
    <col min="11017" max="11017" width="12.7109375" style="1" bestFit="1" customWidth="1"/>
    <col min="11018" max="11018" width="10.140625" style="1" customWidth="1"/>
    <col min="11019" max="11019" width="13.42578125" style="1" customWidth="1"/>
    <col min="11020" max="11020" width="13.28515625" style="1" bestFit="1" customWidth="1"/>
    <col min="11021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85546875" style="1" customWidth="1"/>
    <col min="11269" max="11269" width="13.7109375" style="1" bestFit="1" customWidth="1"/>
    <col min="11270" max="11270" width="3.42578125" style="1" customWidth="1"/>
    <col min="11271" max="11271" width="24.42578125" style="1" customWidth="1"/>
    <col min="11272" max="11272" width="11.42578125" style="1"/>
    <col min="11273" max="11273" width="12.7109375" style="1" bestFit="1" customWidth="1"/>
    <col min="11274" max="11274" width="10.140625" style="1" customWidth="1"/>
    <col min="11275" max="11275" width="13.42578125" style="1" customWidth="1"/>
    <col min="11276" max="11276" width="13.28515625" style="1" bestFit="1" customWidth="1"/>
    <col min="11277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85546875" style="1" customWidth="1"/>
    <col min="11525" max="11525" width="13.7109375" style="1" bestFit="1" customWidth="1"/>
    <col min="11526" max="11526" width="3.42578125" style="1" customWidth="1"/>
    <col min="11527" max="11527" width="24.42578125" style="1" customWidth="1"/>
    <col min="11528" max="11528" width="11.42578125" style="1"/>
    <col min="11529" max="11529" width="12.7109375" style="1" bestFit="1" customWidth="1"/>
    <col min="11530" max="11530" width="10.140625" style="1" customWidth="1"/>
    <col min="11531" max="11531" width="13.42578125" style="1" customWidth="1"/>
    <col min="11532" max="11532" width="13.28515625" style="1" bestFit="1" customWidth="1"/>
    <col min="11533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85546875" style="1" customWidth="1"/>
    <col min="11781" max="11781" width="13.7109375" style="1" bestFit="1" customWidth="1"/>
    <col min="11782" max="11782" width="3.42578125" style="1" customWidth="1"/>
    <col min="11783" max="11783" width="24.42578125" style="1" customWidth="1"/>
    <col min="11784" max="11784" width="11.42578125" style="1"/>
    <col min="11785" max="11785" width="12.7109375" style="1" bestFit="1" customWidth="1"/>
    <col min="11786" max="11786" width="10.140625" style="1" customWidth="1"/>
    <col min="11787" max="11787" width="13.42578125" style="1" customWidth="1"/>
    <col min="11788" max="11788" width="13.28515625" style="1" bestFit="1" customWidth="1"/>
    <col min="11789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85546875" style="1" customWidth="1"/>
    <col min="12037" max="12037" width="13.7109375" style="1" bestFit="1" customWidth="1"/>
    <col min="12038" max="12038" width="3.42578125" style="1" customWidth="1"/>
    <col min="12039" max="12039" width="24.42578125" style="1" customWidth="1"/>
    <col min="12040" max="12040" width="11.42578125" style="1"/>
    <col min="12041" max="12041" width="12.7109375" style="1" bestFit="1" customWidth="1"/>
    <col min="12042" max="12042" width="10.140625" style="1" customWidth="1"/>
    <col min="12043" max="12043" width="13.42578125" style="1" customWidth="1"/>
    <col min="12044" max="12044" width="13.28515625" style="1" bestFit="1" customWidth="1"/>
    <col min="12045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85546875" style="1" customWidth="1"/>
    <col min="12293" max="12293" width="13.7109375" style="1" bestFit="1" customWidth="1"/>
    <col min="12294" max="12294" width="3.42578125" style="1" customWidth="1"/>
    <col min="12295" max="12295" width="24.42578125" style="1" customWidth="1"/>
    <col min="12296" max="12296" width="11.42578125" style="1"/>
    <col min="12297" max="12297" width="12.7109375" style="1" bestFit="1" customWidth="1"/>
    <col min="12298" max="12298" width="10.140625" style="1" customWidth="1"/>
    <col min="12299" max="12299" width="13.42578125" style="1" customWidth="1"/>
    <col min="12300" max="12300" width="13.28515625" style="1" bestFit="1" customWidth="1"/>
    <col min="12301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85546875" style="1" customWidth="1"/>
    <col min="12549" max="12549" width="13.7109375" style="1" bestFit="1" customWidth="1"/>
    <col min="12550" max="12550" width="3.42578125" style="1" customWidth="1"/>
    <col min="12551" max="12551" width="24.42578125" style="1" customWidth="1"/>
    <col min="12552" max="12552" width="11.42578125" style="1"/>
    <col min="12553" max="12553" width="12.7109375" style="1" bestFit="1" customWidth="1"/>
    <col min="12554" max="12554" width="10.140625" style="1" customWidth="1"/>
    <col min="12555" max="12555" width="13.42578125" style="1" customWidth="1"/>
    <col min="12556" max="12556" width="13.28515625" style="1" bestFit="1" customWidth="1"/>
    <col min="12557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85546875" style="1" customWidth="1"/>
    <col min="12805" max="12805" width="13.7109375" style="1" bestFit="1" customWidth="1"/>
    <col min="12806" max="12806" width="3.42578125" style="1" customWidth="1"/>
    <col min="12807" max="12807" width="24.42578125" style="1" customWidth="1"/>
    <col min="12808" max="12808" width="11.42578125" style="1"/>
    <col min="12809" max="12809" width="12.7109375" style="1" bestFit="1" customWidth="1"/>
    <col min="12810" max="12810" width="10.140625" style="1" customWidth="1"/>
    <col min="12811" max="12811" width="13.42578125" style="1" customWidth="1"/>
    <col min="12812" max="12812" width="13.28515625" style="1" bestFit="1" customWidth="1"/>
    <col min="12813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85546875" style="1" customWidth="1"/>
    <col min="13061" max="13061" width="13.7109375" style="1" bestFit="1" customWidth="1"/>
    <col min="13062" max="13062" width="3.42578125" style="1" customWidth="1"/>
    <col min="13063" max="13063" width="24.42578125" style="1" customWidth="1"/>
    <col min="13064" max="13064" width="11.42578125" style="1"/>
    <col min="13065" max="13065" width="12.7109375" style="1" bestFit="1" customWidth="1"/>
    <col min="13066" max="13066" width="10.140625" style="1" customWidth="1"/>
    <col min="13067" max="13067" width="13.42578125" style="1" customWidth="1"/>
    <col min="13068" max="13068" width="13.28515625" style="1" bestFit="1" customWidth="1"/>
    <col min="13069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85546875" style="1" customWidth="1"/>
    <col min="13317" max="13317" width="13.7109375" style="1" bestFit="1" customWidth="1"/>
    <col min="13318" max="13318" width="3.42578125" style="1" customWidth="1"/>
    <col min="13319" max="13319" width="24.42578125" style="1" customWidth="1"/>
    <col min="13320" max="13320" width="11.42578125" style="1"/>
    <col min="13321" max="13321" width="12.7109375" style="1" bestFit="1" customWidth="1"/>
    <col min="13322" max="13322" width="10.140625" style="1" customWidth="1"/>
    <col min="13323" max="13323" width="13.42578125" style="1" customWidth="1"/>
    <col min="13324" max="13324" width="13.28515625" style="1" bestFit="1" customWidth="1"/>
    <col min="13325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85546875" style="1" customWidth="1"/>
    <col min="13573" max="13573" width="13.7109375" style="1" bestFit="1" customWidth="1"/>
    <col min="13574" max="13574" width="3.42578125" style="1" customWidth="1"/>
    <col min="13575" max="13575" width="24.42578125" style="1" customWidth="1"/>
    <col min="13576" max="13576" width="11.42578125" style="1"/>
    <col min="13577" max="13577" width="12.7109375" style="1" bestFit="1" customWidth="1"/>
    <col min="13578" max="13578" width="10.140625" style="1" customWidth="1"/>
    <col min="13579" max="13579" width="13.42578125" style="1" customWidth="1"/>
    <col min="13580" max="13580" width="13.28515625" style="1" bestFit="1" customWidth="1"/>
    <col min="13581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85546875" style="1" customWidth="1"/>
    <col min="13829" max="13829" width="13.7109375" style="1" bestFit="1" customWidth="1"/>
    <col min="13830" max="13830" width="3.42578125" style="1" customWidth="1"/>
    <col min="13831" max="13831" width="24.42578125" style="1" customWidth="1"/>
    <col min="13832" max="13832" width="11.42578125" style="1"/>
    <col min="13833" max="13833" width="12.7109375" style="1" bestFit="1" customWidth="1"/>
    <col min="13834" max="13834" width="10.140625" style="1" customWidth="1"/>
    <col min="13835" max="13835" width="13.42578125" style="1" customWidth="1"/>
    <col min="13836" max="13836" width="13.28515625" style="1" bestFit="1" customWidth="1"/>
    <col min="13837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85546875" style="1" customWidth="1"/>
    <col min="14085" max="14085" width="13.7109375" style="1" bestFit="1" customWidth="1"/>
    <col min="14086" max="14086" width="3.42578125" style="1" customWidth="1"/>
    <col min="14087" max="14087" width="24.42578125" style="1" customWidth="1"/>
    <col min="14088" max="14088" width="11.42578125" style="1"/>
    <col min="14089" max="14089" width="12.7109375" style="1" bestFit="1" customWidth="1"/>
    <col min="14090" max="14090" width="10.140625" style="1" customWidth="1"/>
    <col min="14091" max="14091" width="13.42578125" style="1" customWidth="1"/>
    <col min="14092" max="14092" width="13.28515625" style="1" bestFit="1" customWidth="1"/>
    <col min="14093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85546875" style="1" customWidth="1"/>
    <col min="14341" max="14341" width="13.7109375" style="1" bestFit="1" customWidth="1"/>
    <col min="14342" max="14342" width="3.42578125" style="1" customWidth="1"/>
    <col min="14343" max="14343" width="24.42578125" style="1" customWidth="1"/>
    <col min="14344" max="14344" width="11.42578125" style="1"/>
    <col min="14345" max="14345" width="12.7109375" style="1" bestFit="1" customWidth="1"/>
    <col min="14346" max="14346" width="10.140625" style="1" customWidth="1"/>
    <col min="14347" max="14347" width="13.42578125" style="1" customWidth="1"/>
    <col min="14348" max="14348" width="13.28515625" style="1" bestFit="1" customWidth="1"/>
    <col min="14349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85546875" style="1" customWidth="1"/>
    <col min="14597" max="14597" width="13.7109375" style="1" bestFit="1" customWidth="1"/>
    <col min="14598" max="14598" width="3.42578125" style="1" customWidth="1"/>
    <col min="14599" max="14599" width="24.42578125" style="1" customWidth="1"/>
    <col min="14600" max="14600" width="11.42578125" style="1"/>
    <col min="14601" max="14601" width="12.7109375" style="1" bestFit="1" customWidth="1"/>
    <col min="14602" max="14602" width="10.140625" style="1" customWidth="1"/>
    <col min="14603" max="14603" width="13.42578125" style="1" customWidth="1"/>
    <col min="14604" max="14604" width="13.28515625" style="1" bestFit="1" customWidth="1"/>
    <col min="14605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85546875" style="1" customWidth="1"/>
    <col min="14853" max="14853" width="13.7109375" style="1" bestFit="1" customWidth="1"/>
    <col min="14854" max="14854" width="3.42578125" style="1" customWidth="1"/>
    <col min="14855" max="14855" width="24.42578125" style="1" customWidth="1"/>
    <col min="14856" max="14856" width="11.42578125" style="1"/>
    <col min="14857" max="14857" width="12.7109375" style="1" bestFit="1" customWidth="1"/>
    <col min="14858" max="14858" width="10.140625" style="1" customWidth="1"/>
    <col min="14859" max="14859" width="13.42578125" style="1" customWidth="1"/>
    <col min="14860" max="14860" width="13.28515625" style="1" bestFit="1" customWidth="1"/>
    <col min="14861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85546875" style="1" customWidth="1"/>
    <col min="15109" max="15109" width="13.7109375" style="1" bestFit="1" customWidth="1"/>
    <col min="15110" max="15110" width="3.42578125" style="1" customWidth="1"/>
    <col min="15111" max="15111" width="24.42578125" style="1" customWidth="1"/>
    <col min="15112" max="15112" width="11.42578125" style="1"/>
    <col min="15113" max="15113" width="12.7109375" style="1" bestFit="1" customWidth="1"/>
    <col min="15114" max="15114" width="10.140625" style="1" customWidth="1"/>
    <col min="15115" max="15115" width="13.42578125" style="1" customWidth="1"/>
    <col min="15116" max="15116" width="13.28515625" style="1" bestFit="1" customWidth="1"/>
    <col min="15117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85546875" style="1" customWidth="1"/>
    <col min="15365" max="15365" width="13.7109375" style="1" bestFit="1" customWidth="1"/>
    <col min="15366" max="15366" width="3.42578125" style="1" customWidth="1"/>
    <col min="15367" max="15367" width="24.42578125" style="1" customWidth="1"/>
    <col min="15368" max="15368" width="11.42578125" style="1"/>
    <col min="15369" max="15369" width="12.7109375" style="1" bestFit="1" customWidth="1"/>
    <col min="15370" max="15370" width="10.140625" style="1" customWidth="1"/>
    <col min="15371" max="15371" width="13.42578125" style="1" customWidth="1"/>
    <col min="15372" max="15372" width="13.28515625" style="1" bestFit="1" customWidth="1"/>
    <col min="15373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85546875" style="1" customWidth="1"/>
    <col min="15621" max="15621" width="13.7109375" style="1" bestFit="1" customWidth="1"/>
    <col min="15622" max="15622" width="3.42578125" style="1" customWidth="1"/>
    <col min="15623" max="15623" width="24.42578125" style="1" customWidth="1"/>
    <col min="15624" max="15624" width="11.42578125" style="1"/>
    <col min="15625" max="15625" width="12.7109375" style="1" bestFit="1" customWidth="1"/>
    <col min="15626" max="15626" width="10.140625" style="1" customWidth="1"/>
    <col min="15627" max="15627" width="13.42578125" style="1" customWidth="1"/>
    <col min="15628" max="15628" width="13.28515625" style="1" bestFit="1" customWidth="1"/>
    <col min="15629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85546875" style="1" customWidth="1"/>
    <col min="15877" max="15877" width="13.7109375" style="1" bestFit="1" customWidth="1"/>
    <col min="15878" max="15878" width="3.42578125" style="1" customWidth="1"/>
    <col min="15879" max="15879" width="24.42578125" style="1" customWidth="1"/>
    <col min="15880" max="15880" width="11.42578125" style="1"/>
    <col min="15881" max="15881" width="12.7109375" style="1" bestFit="1" customWidth="1"/>
    <col min="15882" max="15882" width="10.140625" style="1" customWidth="1"/>
    <col min="15883" max="15883" width="13.42578125" style="1" customWidth="1"/>
    <col min="15884" max="15884" width="13.28515625" style="1" bestFit="1" customWidth="1"/>
    <col min="15885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85546875" style="1" customWidth="1"/>
    <col min="16133" max="16133" width="13.7109375" style="1" bestFit="1" customWidth="1"/>
    <col min="16134" max="16134" width="3.42578125" style="1" customWidth="1"/>
    <col min="16135" max="16135" width="24.42578125" style="1" customWidth="1"/>
    <col min="16136" max="16136" width="11.42578125" style="1"/>
    <col min="16137" max="16137" width="12.7109375" style="1" bestFit="1" customWidth="1"/>
    <col min="16138" max="16138" width="10.140625" style="1" customWidth="1"/>
    <col min="16139" max="16139" width="13.42578125" style="1" customWidth="1"/>
    <col min="16140" max="16140" width="13.28515625" style="1" bestFit="1" customWidth="1"/>
    <col min="16141" max="16384" width="11.42578125" style="1"/>
  </cols>
  <sheetData>
    <row r="1" spans="1:12" x14ac:dyDescent="0.2">
      <c r="A1" s="1" t="s">
        <v>0</v>
      </c>
      <c r="J1" s="47" t="s">
        <v>86</v>
      </c>
    </row>
    <row r="2" spans="1:12" x14ac:dyDescent="0.2">
      <c r="A2" s="1" t="s">
        <v>2</v>
      </c>
      <c r="D2" s="2">
        <v>44500</v>
      </c>
    </row>
    <row r="3" spans="1:12" ht="8.25" customHeight="1" x14ac:dyDescent="0.2"/>
    <row r="4" spans="1:12" x14ac:dyDescent="0.2">
      <c r="A4" s="3" t="s">
        <v>3</v>
      </c>
      <c r="C4" s="2">
        <v>44470</v>
      </c>
      <c r="D4" s="4"/>
      <c r="E4" s="4">
        <f>'[1]I HCD sept'!I37</f>
        <v>94434840.086999997</v>
      </c>
      <c r="G4" s="3" t="s">
        <v>4</v>
      </c>
    </row>
    <row r="5" spans="1:12" x14ac:dyDescent="0.2">
      <c r="A5" s="3" t="s">
        <v>5</v>
      </c>
    </row>
    <row r="6" spans="1:12" x14ac:dyDescent="0.2">
      <c r="A6" s="3" t="s">
        <v>6</v>
      </c>
    </row>
    <row r="7" spans="1:12" x14ac:dyDescent="0.2">
      <c r="A7" s="1" t="s">
        <v>7</v>
      </c>
      <c r="D7" s="5">
        <f>[1]INGRESOS!P16</f>
        <v>53955.81</v>
      </c>
      <c r="J7" s="4"/>
    </row>
    <row r="8" spans="1:12" x14ac:dyDescent="0.2">
      <c r="A8" s="1" t="s">
        <v>8</v>
      </c>
      <c r="D8" s="5">
        <f>[1]INGRESOS!P17</f>
        <v>539865.19000000006</v>
      </c>
      <c r="G8" s="1" t="s">
        <v>9</v>
      </c>
      <c r="I8" s="4">
        <f>'[1]ord pago'!O3160</f>
        <v>6835649.5300000003</v>
      </c>
      <c r="J8" s="4"/>
      <c r="L8" s="4"/>
    </row>
    <row r="9" spans="1:12" x14ac:dyDescent="0.2">
      <c r="A9" s="1" t="s">
        <v>10</v>
      </c>
      <c r="D9" s="5">
        <f>[1]INGRESOS!P18</f>
        <v>2400</v>
      </c>
      <c r="G9" s="1" t="s">
        <v>11</v>
      </c>
      <c r="I9" s="4">
        <f>'[1]ord pago'!O3162</f>
        <v>5572816.0499999998</v>
      </c>
      <c r="J9" s="4"/>
      <c r="L9" s="4"/>
    </row>
    <row r="10" spans="1:12" x14ac:dyDescent="0.2">
      <c r="A10" s="1" t="s">
        <v>12</v>
      </c>
      <c r="D10" s="5">
        <f>[1]INGRESOS!P19</f>
        <v>17200</v>
      </c>
      <c r="G10" s="1" t="s">
        <v>13</v>
      </c>
      <c r="I10" s="4">
        <v>0</v>
      </c>
      <c r="J10" s="4"/>
      <c r="L10" s="4"/>
    </row>
    <row r="11" spans="1:12" x14ac:dyDescent="0.2">
      <c r="A11" s="1" t="s">
        <v>14</v>
      </c>
      <c r="D11" s="5">
        <f>[1]INGRESOS!P20</f>
        <v>0</v>
      </c>
      <c r="G11" s="1" t="s">
        <v>15</v>
      </c>
      <c r="I11" s="4">
        <f>'[1]ord pago'!O3166</f>
        <v>406462.79</v>
      </c>
      <c r="J11" s="4"/>
      <c r="L11" s="4"/>
    </row>
    <row r="12" spans="1:12" x14ac:dyDescent="0.2">
      <c r="A12" s="1" t="s">
        <v>16</v>
      </c>
      <c r="D12" s="5">
        <f>[1]INGRESOS!P21</f>
        <v>0</v>
      </c>
      <c r="G12" s="1" t="s">
        <v>17</v>
      </c>
      <c r="I12" s="4">
        <f>'[1]ord pago'!O3168</f>
        <v>335000</v>
      </c>
      <c r="J12" s="4"/>
      <c r="L12" s="4"/>
    </row>
    <row r="13" spans="1:12" x14ac:dyDescent="0.2">
      <c r="A13" s="1" t="s">
        <v>18</v>
      </c>
      <c r="D13" s="5">
        <f>[1]INGRESOS!P22</f>
        <v>0</v>
      </c>
      <c r="G13" s="1" t="s">
        <v>19</v>
      </c>
      <c r="I13" s="4">
        <f>'[1]ord pago'!O3169</f>
        <v>11372066.050000001</v>
      </c>
      <c r="J13" s="4"/>
      <c r="L13" s="4"/>
    </row>
    <row r="14" spans="1:12" x14ac:dyDescent="0.2">
      <c r="A14" s="1" t="s">
        <v>20</v>
      </c>
      <c r="D14" s="5">
        <f>[1]INGRESOS!P23</f>
        <v>12084</v>
      </c>
      <c r="G14" s="1" t="s">
        <v>21</v>
      </c>
      <c r="I14" s="1">
        <f>'[1]ord pago'!O3170</f>
        <v>0</v>
      </c>
      <c r="J14" s="7"/>
      <c r="K14" s="8"/>
      <c r="L14" s="4"/>
    </row>
    <row r="15" spans="1:12" x14ac:dyDescent="0.2">
      <c r="A15" s="1" t="s">
        <v>22</v>
      </c>
      <c r="D15" s="5">
        <f>[1]INGRESOS!P24</f>
        <v>2050</v>
      </c>
      <c r="G15" s="1" t="s">
        <v>23</v>
      </c>
      <c r="I15" s="9">
        <f>SUM(I8:I14)</f>
        <v>24521994.420000002</v>
      </c>
      <c r="J15" s="10"/>
      <c r="K15" s="9">
        <f>I15</f>
        <v>24521994.420000002</v>
      </c>
    </row>
    <row r="16" spans="1:12" x14ac:dyDescent="0.2">
      <c r="A16" s="1" t="s">
        <v>24</v>
      </c>
      <c r="D16" s="5">
        <f>[1]INGRESOS!P25</f>
        <v>56135</v>
      </c>
      <c r="G16" s="3"/>
    </row>
    <row r="17" spans="1:12" x14ac:dyDescent="0.2">
      <c r="A17" s="1" t="s">
        <v>25</v>
      </c>
      <c r="D17" s="5">
        <f>[1]INGRESOS!P26</f>
        <v>66488.94</v>
      </c>
      <c r="G17" s="3" t="s">
        <v>5</v>
      </c>
    </row>
    <row r="18" spans="1:12" x14ac:dyDescent="0.2">
      <c r="A18" s="1" t="s">
        <v>26</v>
      </c>
      <c r="D18" s="5">
        <f>[1]INGRESOS!P27</f>
        <v>118361.92</v>
      </c>
      <c r="G18" s="1" t="s">
        <v>27</v>
      </c>
      <c r="K18" s="4">
        <f>'[1]ord pago'!O3171-K19</f>
        <v>1660560.3</v>
      </c>
    </row>
    <row r="19" spans="1:12" x14ac:dyDescent="0.2">
      <c r="A19" s="1" t="s">
        <v>28</v>
      </c>
      <c r="D19" s="5">
        <f>[1]INGRESOS!P28</f>
        <v>23774.590000000004</v>
      </c>
      <c r="G19" s="1" t="s">
        <v>29</v>
      </c>
      <c r="K19" s="4">
        <v>0</v>
      </c>
    </row>
    <row r="20" spans="1:12" x14ac:dyDescent="0.2">
      <c r="A20" s="1" t="s">
        <v>30</v>
      </c>
      <c r="D20" s="5">
        <f>[1]INGRESOS!P29</f>
        <v>19000</v>
      </c>
      <c r="G20" s="1" t="s">
        <v>31</v>
      </c>
      <c r="K20" s="9">
        <f>+K15+K18+K19</f>
        <v>26182554.720000003</v>
      </c>
    </row>
    <row r="21" spans="1:12" x14ac:dyDescent="0.2">
      <c r="A21" s="1" t="s">
        <v>32</v>
      </c>
      <c r="D21" s="5">
        <f>[1]INGRESOS!P30</f>
        <v>7200</v>
      </c>
      <c r="K21" s="11"/>
    </row>
    <row r="22" spans="1:12" x14ac:dyDescent="0.2">
      <c r="A22" s="1" t="s">
        <v>33</v>
      </c>
      <c r="D22" s="5">
        <f>[1]INGRESOS!P31</f>
        <v>0</v>
      </c>
      <c r="G22" s="3"/>
      <c r="H22" s="12"/>
    </row>
    <row r="23" spans="1:12" x14ac:dyDescent="0.2">
      <c r="A23" s="1" t="s">
        <v>34</v>
      </c>
      <c r="D23" s="5">
        <f>[1]INGRESOS!P32</f>
        <v>128167.83</v>
      </c>
      <c r="G23" s="3" t="s">
        <v>35</v>
      </c>
      <c r="H23" s="12" t="s">
        <v>36</v>
      </c>
      <c r="I23" s="12">
        <f>D2</f>
        <v>44500</v>
      </c>
    </row>
    <row r="24" spans="1:12" x14ac:dyDescent="0.2">
      <c r="A24" s="1" t="s">
        <v>37</v>
      </c>
      <c r="D24" s="5">
        <f>[1]INGRESOS!P33</f>
        <v>39583.61</v>
      </c>
      <c r="G24" s="1" t="s">
        <v>38</v>
      </c>
      <c r="I24" s="4">
        <v>110870.01</v>
      </c>
      <c r="K24" s="4"/>
    </row>
    <row r="25" spans="1:12" x14ac:dyDescent="0.2">
      <c r="A25" s="1" t="s">
        <v>39</v>
      </c>
      <c r="D25" s="5">
        <f>[1]INGRESOS!P34</f>
        <v>11032.34</v>
      </c>
      <c r="G25" s="1" t="s">
        <v>40</v>
      </c>
      <c r="I25" s="4">
        <v>15000</v>
      </c>
    </row>
    <row r="26" spans="1:12" x14ac:dyDescent="0.2">
      <c r="A26" s="1" t="s">
        <v>41</v>
      </c>
      <c r="D26" s="5">
        <f>[1]INGRESOS!P35</f>
        <v>40180</v>
      </c>
      <c r="G26" s="1" t="s">
        <v>42</v>
      </c>
      <c r="I26" s="4">
        <v>5000</v>
      </c>
      <c r="K26" s="4"/>
    </row>
    <row r="27" spans="1:12" x14ac:dyDescent="0.2">
      <c r="A27" s="1" t="s">
        <v>43</v>
      </c>
      <c r="D27" s="4">
        <v>0</v>
      </c>
      <c r="G27" s="1" t="s">
        <v>44</v>
      </c>
      <c r="I27" s="4">
        <f>12608410.11-6309638.98</f>
        <v>6298771.129999999</v>
      </c>
      <c r="J27" s="4"/>
      <c r="K27" s="4"/>
      <c r="L27" s="4"/>
    </row>
    <row r="28" spans="1:12" x14ac:dyDescent="0.2">
      <c r="A28" s="1" t="s">
        <v>45</v>
      </c>
      <c r="D28" s="5">
        <f>[1]INGRESOS!P39</f>
        <v>468245.72000000003</v>
      </c>
      <c r="G28" s="1" t="s">
        <v>46</v>
      </c>
      <c r="I28" s="4">
        <v>24999.98</v>
      </c>
      <c r="J28" s="4"/>
    </row>
    <row r="29" spans="1:12" x14ac:dyDescent="0.2">
      <c r="A29" s="1" t="s">
        <v>47</v>
      </c>
      <c r="D29" s="5">
        <f>[1]INGRESOS!P40</f>
        <v>4.07</v>
      </c>
      <c r="G29" s="1" t="s">
        <v>48</v>
      </c>
      <c r="I29" s="4">
        <v>6036.36</v>
      </c>
      <c r="J29" s="13"/>
      <c r="K29" s="13"/>
    </row>
    <row r="30" spans="1:12" x14ac:dyDescent="0.2">
      <c r="A30" s="1" t="s">
        <v>49</v>
      </c>
      <c r="D30" s="5">
        <f>[1]INGRESOS!P41</f>
        <v>1884493.1199999999</v>
      </c>
      <c r="G30" s="1" t="s">
        <v>50</v>
      </c>
      <c r="I30" s="11">
        <v>8209.27</v>
      </c>
      <c r="J30" s="13"/>
      <c r="K30" s="13"/>
    </row>
    <row r="31" spans="1:12" x14ac:dyDescent="0.2">
      <c r="A31" s="1" t="s">
        <v>51</v>
      </c>
      <c r="D31" s="6">
        <v>0</v>
      </c>
      <c r="G31" s="1" t="s">
        <v>52</v>
      </c>
      <c r="I31" s="11">
        <v>2008592.92</v>
      </c>
      <c r="J31" s="4"/>
      <c r="K31" s="11"/>
      <c r="L31" s="4"/>
    </row>
    <row r="32" spans="1:12" x14ac:dyDescent="0.2">
      <c r="A32" s="1" t="s">
        <v>53</v>
      </c>
      <c r="D32" s="5">
        <f>[1]INGRESOS!P52</f>
        <v>0</v>
      </c>
      <c r="G32" s="1" t="s">
        <v>54</v>
      </c>
      <c r="I32" s="11">
        <v>5774.97</v>
      </c>
      <c r="J32" s="4"/>
      <c r="K32" s="11"/>
    </row>
    <row r="33" spans="1:12" x14ac:dyDescent="0.2">
      <c r="A33" s="1" t="s">
        <v>55</v>
      </c>
      <c r="D33" s="5">
        <f>[1]INGRESOS!P49</f>
        <v>3914653.3200000003</v>
      </c>
      <c r="G33" s="1" t="s">
        <v>79</v>
      </c>
      <c r="I33" s="4">
        <v>15087.07</v>
      </c>
      <c r="J33" s="4"/>
      <c r="K33" s="4"/>
      <c r="L33" s="4"/>
    </row>
    <row r="34" spans="1:12" x14ac:dyDescent="0.2">
      <c r="A34" s="1" t="s">
        <v>57</v>
      </c>
      <c r="D34" s="5">
        <f>[1]INGRESOS!P58</f>
        <v>13019208.16</v>
      </c>
      <c r="G34" s="1" t="s">
        <v>58</v>
      </c>
      <c r="I34" s="4">
        <f>4000000+6000000+6000000+6000000</f>
        <v>22000000</v>
      </c>
      <c r="J34" s="4"/>
      <c r="K34" s="11"/>
    </row>
    <row r="35" spans="1:12" x14ac:dyDescent="0.2">
      <c r="A35" s="1" t="s">
        <v>59</v>
      </c>
      <c r="D35" s="5">
        <f>[1]INGRESOS!P59</f>
        <v>0</v>
      </c>
      <c r="G35" s="1" t="s">
        <v>80</v>
      </c>
      <c r="I35" s="11">
        <f>20443835.62+13336575.34+13394273.97+13000000</f>
        <v>60174684.93</v>
      </c>
      <c r="J35" s="4"/>
      <c r="K35" s="11"/>
    </row>
    <row r="36" spans="1:12" x14ac:dyDescent="0.2">
      <c r="A36" s="1" t="s">
        <v>69</v>
      </c>
      <c r="D36" s="5">
        <f>[1]INGRESOS!P61</f>
        <v>0</v>
      </c>
      <c r="G36" s="1" t="s">
        <v>58</v>
      </c>
      <c r="I36" s="14">
        <v>0</v>
      </c>
    </row>
    <row r="37" spans="1:12" x14ac:dyDescent="0.2">
      <c r="A37" s="1" t="s">
        <v>60</v>
      </c>
      <c r="D37" s="5">
        <f>[1]INGRESOS!P68</f>
        <v>1561.33</v>
      </c>
      <c r="E37" s="4"/>
      <c r="G37" s="1" t="s">
        <v>61</v>
      </c>
      <c r="I37" s="9">
        <f>SUM(I24:I36)</f>
        <v>90673026.640000001</v>
      </c>
      <c r="J37" s="10"/>
      <c r="K37" s="9">
        <f>I37</f>
        <v>90673026.640000001</v>
      </c>
    </row>
    <row r="38" spans="1:12" x14ac:dyDescent="0.2">
      <c r="A38" s="1" t="s">
        <v>75</v>
      </c>
      <c r="D38" s="5">
        <f>[1]INGRESOS!P69</f>
        <v>18962.16</v>
      </c>
      <c r="E38" s="4"/>
      <c r="I38" s="4"/>
    </row>
    <row r="39" spans="1:12" x14ac:dyDescent="0.2">
      <c r="A39" s="1" t="s">
        <v>62</v>
      </c>
      <c r="D39" s="4">
        <f>SUM(D7:D38)</f>
        <v>20444607.109999999</v>
      </c>
      <c r="E39" s="9">
        <f>D39</f>
        <v>20444607.109999999</v>
      </c>
    </row>
    <row r="40" spans="1:12" x14ac:dyDescent="0.2">
      <c r="A40" s="3" t="s">
        <v>5</v>
      </c>
    </row>
    <row r="41" spans="1:12" x14ac:dyDescent="0.2">
      <c r="A41" s="1" t="s">
        <v>63</v>
      </c>
      <c r="E41" s="6">
        <f>[1]INGRESOS!P98</f>
        <v>1976134.16</v>
      </c>
    </row>
    <row r="43" spans="1:12" x14ac:dyDescent="0.2">
      <c r="A43" s="1" t="s">
        <v>64</v>
      </c>
      <c r="E43" s="15">
        <f>E4+E39+E41</f>
        <v>116855581.35699999</v>
      </c>
      <c r="G43" s="1" t="s">
        <v>65</v>
      </c>
      <c r="K43" s="15">
        <f>K20+K37</f>
        <v>116855581.36</v>
      </c>
    </row>
    <row r="45" spans="1:12" x14ac:dyDescent="0.2">
      <c r="E45" s="4"/>
      <c r="G45" s="16">
        <f>E43-K43</f>
        <v>-3.0000060796737671E-3</v>
      </c>
    </row>
    <row r="46" spans="1:12" x14ac:dyDescent="0.2">
      <c r="D46" s="4"/>
    </row>
    <row r="47" spans="1:12" x14ac:dyDescent="0.2">
      <c r="G47" s="16"/>
    </row>
    <row r="48" spans="1:12" x14ac:dyDescent="0.2">
      <c r="D48" s="4"/>
    </row>
    <row r="49" spans="5:7" x14ac:dyDescent="0.2">
      <c r="E49" s="6"/>
      <c r="G49" s="16"/>
    </row>
    <row r="51" spans="5:7" x14ac:dyDescent="0.2">
      <c r="G51" s="16"/>
    </row>
    <row r="53" spans="5:7" x14ac:dyDescent="0.2">
      <c r="G53" s="16"/>
    </row>
  </sheetData>
  <pageMargins left="0" right="0" top="0.39370078740157483" bottom="0" header="0" footer="0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3"/>
  <sheetViews>
    <sheetView topLeftCell="A33" workbookViewId="0">
      <selection activeCell="I30" sqref="I30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2.85546875" style="1" customWidth="1"/>
    <col min="5" max="5" width="13.7109375" style="1" bestFit="1" customWidth="1"/>
    <col min="6" max="6" width="5.140625" style="1" customWidth="1"/>
    <col min="7" max="7" width="24.42578125" style="1" customWidth="1"/>
    <col min="8" max="8" width="11.42578125" style="1"/>
    <col min="9" max="9" width="12.7109375" style="1" bestFit="1" customWidth="1"/>
    <col min="10" max="10" width="9.140625" style="1" customWidth="1"/>
    <col min="11" max="11" width="13.7109375" style="1" bestFit="1" customWidth="1"/>
    <col min="12" max="12" width="12.28515625" style="1" bestFit="1" customWidth="1"/>
    <col min="13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2.85546875" style="1" customWidth="1"/>
    <col min="261" max="261" width="13.7109375" style="1" bestFit="1" customWidth="1"/>
    <col min="262" max="262" width="5.140625" style="1" customWidth="1"/>
    <col min="263" max="263" width="24.42578125" style="1" customWidth="1"/>
    <col min="264" max="264" width="11.42578125" style="1"/>
    <col min="265" max="265" width="12.7109375" style="1" bestFit="1" customWidth="1"/>
    <col min="266" max="266" width="9.140625" style="1" customWidth="1"/>
    <col min="267" max="267" width="13.7109375" style="1" bestFit="1" customWidth="1"/>
    <col min="268" max="268" width="12.28515625" style="1" bestFit="1" customWidth="1"/>
    <col min="269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2.85546875" style="1" customWidth="1"/>
    <col min="517" max="517" width="13.7109375" style="1" bestFit="1" customWidth="1"/>
    <col min="518" max="518" width="5.140625" style="1" customWidth="1"/>
    <col min="519" max="519" width="24.42578125" style="1" customWidth="1"/>
    <col min="520" max="520" width="11.42578125" style="1"/>
    <col min="521" max="521" width="12.7109375" style="1" bestFit="1" customWidth="1"/>
    <col min="522" max="522" width="9.140625" style="1" customWidth="1"/>
    <col min="523" max="523" width="13.7109375" style="1" bestFit="1" customWidth="1"/>
    <col min="524" max="524" width="12.28515625" style="1" bestFit="1" customWidth="1"/>
    <col min="525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2.85546875" style="1" customWidth="1"/>
    <col min="773" max="773" width="13.7109375" style="1" bestFit="1" customWidth="1"/>
    <col min="774" max="774" width="5.140625" style="1" customWidth="1"/>
    <col min="775" max="775" width="24.42578125" style="1" customWidth="1"/>
    <col min="776" max="776" width="11.42578125" style="1"/>
    <col min="777" max="777" width="12.7109375" style="1" bestFit="1" customWidth="1"/>
    <col min="778" max="778" width="9.140625" style="1" customWidth="1"/>
    <col min="779" max="779" width="13.7109375" style="1" bestFit="1" customWidth="1"/>
    <col min="780" max="780" width="12.28515625" style="1" bestFit="1" customWidth="1"/>
    <col min="781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2.85546875" style="1" customWidth="1"/>
    <col min="1029" max="1029" width="13.7109375" style="1" bestFit="1" customWidth="1"/>
    <col min="1030" max="1030" width="5.140625" style="1" customWidth="1"/>
    <col min="1031" max="1031" width="24.42578125" style="1" customWidth="1"/>
    <col min="1032" max="1032" width="11.42578125" style="1"/>
    <col min="1033" max="1033" width="12.7109375" style="1" bestFit="1" customWidth="1"/>
    <col min="1034" max="1034" width="9.140625" style="1" customWidth="1"/>
    <col min="1035" max="1035" width="13.7109375" style="1" bestFit="1" customWidth="1"/>
    <col min="1036" max="1036" width="12.28515625" style="1" bestFit="1" customWidth="1"/>
    <col min="1037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2.85546875" style="1" customWidth="1"/>
    <col min="1285" max="1285" width="13.7109375" style="1" bestFit="1" customWidth="1"/>
    <col min="1286" max="1286" width="5.140625" style="1" customWidth="1"/>
    <col min="1287" max="1287" width="24.42578125" style="1" customWidth="1"/>
    <col min="1288" max="1288" width="11.42578125" style="1"/>
    <col min="1289" max="1289" width="12.7109375" style="1" bestFit="1" customWidth="1"/>
    <col min="1290" max="1290" width="9.140625" style="1" customWidth="1"/>
    <col min="1291" max="1291" width="13.7109375" style="1" bestFit="1" customWidth="1"/>
    <col min="1292" max="1292" width="12.28515625" style="1" bestFit="1" customWidth="1"/>
    <col min="1293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2.85546875" style="1" customWidth="1"/>
    <col min="1541" max="1541" width="13.7109375" style="1" bestFit="1" customWidth="1"/>
    <col min="1542" max="1542" width="5.140625" style="1" customWidth="1"/>
    <col min="1543" max="1543" width="24.42578125" style="1" customWidth="1"/>
    <col min="1544" max="1544" width="11.42578125" style="1"/>
    <col min="1545" max="1545" width="12.7109375" style="1" bestFit="1" customWidth="1"/>
    <col min="1546" max="1546" width="9.140625" style="1" customWidth="1"/>
    <col min="1547" max="1547" width="13.7109375" style="1" bestFit="1" customWidth="1"/>
    <col min="1548" max="1548" width="12.28515625" style="1" bestFit="1" customWidth="1"/>
    <col min="1549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2.85546875" style="1" customWidth="1"/>
    <col min="1797" max="1797" width="13.7109375" style="1" bestFit="1" customWidth="1"/>
    <col min="1798" max="1798" width="5.140625" style="1" customWidth="1"/>
    <col min="1799" max="1799" width="24.42578125" style="1" customWidth="1"/>
    <col min="1800" max="1800" width="11.42578125" style="1"/>
    <col min="1801" max="1801" width="12.7109375" style="1" bestFit="1" customWidth="1"/>
    <col min="1802" max="1802" width="9.140625" style="1" customWidth="1"/>
    <col min="1803" max="1803" width="13.7109375" style="1" bestFit="1" customWidth="1"/>
    <col min="1804" max="1804" width="12.28515625" style="1" bestFit="1" customWidth="1"/>
    <col min="1805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2.85546875" style="1" customWidth="1"/>
    <col min="2053" max="2053" width="13.7109375" style="1" bestFit="1" customWidth="1"/>
    <col min="2054" max="2054" width="5.140625" style="1" customWidth="1"/>
    <col min="2055" max="2055" width="24.42578125" style="1" customWidth="1"/>
    <col min="2056" max="2056" width="11.42578125" style="1"/>
    <col min="2057" max="2057" width="12.7109375" style="1" bestFit="1" customWidth="1"/>
    <col min="2058" max="2058" width="9.140625" style="1" customWidth="1"/>
    <col min="2059" max="2059" width="13.7109375" style="1" bestFit="1" customWidth="1"/>
    <col min="2060" max="2060" width="12.28515625" style="1" bestFit="1" customWidth="1"/>
    <col min="2061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2.85546875" style="1" customWidth="1"/>
    <col min="2309" max="2309" width="13.7109375" style="1" bestFit="1" customWidth="1"/>
    <col min="2310" max="2310" width="5.140625" style="1" customWidth="1"/>
    <col min="2311" max="2311" width="24.42578125" style="1" customWidth="1"/>
    <col min="2312" max="2312" width="11.42578125" style="1"/>
    <col min="2313" max="2313" width="12.7109375" style="1" bestFit="1" customWidth="1"/>
    <col min="2314" max="2314" width="9.140625" style="1" customWidth="1"/>
    <col min="2315" max="2315" width="13.7109375" style="1" bestFit="1" customWidth="1"/>
    <col min="2316" max="2316" width="12.28515625" style="1" bestFit="1" customWidth="1"/>
    <col min="2317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2.85546875" style="1" customWidth="1"/>
    <col min="2565" max="2565" width="13.7109375" style="1" bestFit="1" customWidth="1"/>
    <col min="2566" max="2566" width="5.140625" style="1" customWidth="1"/>
    <col min="2567" max="2567" width="24.42578125" style="1" customWidth="1"/>
    <col min="2568" max="2568" width="11.42578125" style="1"/>
    <col min="2569" max="2569" width="12.7109375" style="1" bestFit="1" customWidth="1"/>
    <col min="2570" max="2570" width="9.140625" style="1" customWidth="1"/>
    <col min="2571" max="2571" width="13.7109375" style="1" bestFit="1" customWidth="1"/>
    <col min="2572" max="2572" width="12.28515625" style="1" bestFit="1" customWidth="1"/>
    <col min="2573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2.85546875" style="1" customWidth="1"/>
    <col min="2821" max="2821" width="13.7109375" style="1" bestFit="1" customWidth="1"/>
    <col min="2822" max="2822" width="5.140625" style="1" customWidth="1"/>
    <col min="2823" max="2823" width="24.42578125" style="1" customWidth="1"/>
    <col min="2824" max="2824" width="11.42578125" style="1"/>
    <col min="2825" max="2825" width="12.7109375" style="1" bestFit="1" customWidth="1"/>
    <col min="2826" max="2826" width="9.140625" style="1" customWidth="1"/>
    <col min="2827" max="2827" width="13.7109375" style="1" bestFit="1" customWidth="1"/>
    <col min="2828" max="2828" width="12.28515625" style="1" bestFit="1" customWidth="1"/>
    <col min="2829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2.85546875" style="1" customWidth="1"/>
    <col min="3077" max="3077" width="13.7109375" style="1" bestFit="1" customWidth="1"/>
    <col min="3078" max="3078" width="5.140625" style="1" customWidth="1"/>
    <col min="3079" max="3079" width="24.42578125" style="1" customWidth="1"/>
    <col min="3080" max="3080" width="11.42578125" style="1"/>
    <col min="3081" max="3081" width="12.7109375" style="1" bestFit="1" customWidth="1"/>
    <col min="3082" max="3082" width="9.140625" style="1" customWidth="1"/>
    <col min="3083" max="3083" width="13.7109375" style="1" bestFit="1" customWidth="1"/>
    <col min="3084" max="3084" width="12.28515625" style="1" bestFit="1" customWidth="1"/>
    <col min="3085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2.85546875" style="1" customWidth="1"/>
    <col min="3333" max="3333" width="13.7109375" style="1" bestFit="1" customWidth="1"/>
    <col min="3334" max="3334" width="5.140625" style="1" customWidth="1"/>
    <col min="3335" max="3335" width="24.42578125" style="1" customWidth="1"/>
    <col min="3336" max="3336" width="11.42578125" style="1"/>
    <col min="3337" max="3337" width="12.7109375" style="1" bestFit="1" customWidth="1"/>
    <col min="3338" max="3338" width="9.140625" style="1" customWidth="1"/>
    <col min="3339" max="3339" width="13.7109375" style="1" bestFit="1" customWidth="1"/>
    <col min="3340" max="3340" width="12.28515625" style="1" bestFit="1" customWidth="1"/>
    <col min="3341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2.85546875" style="1" customWidth="1"/>
    <col min="3589" max="3589" width="13.7109375" style="1" bestFit="1" customWidth="1"/>
    <col min="3590" max="3590" width="5.140625" style="1" customWidth="1"/>
    <col min="3591" max="3591" width="24.42578125" style="1" customWidth="1"/>
    <col min="3592" max="3592" width="11.42578125" style="1"/>
    <col min="3593" max="3593" width="12.7109375" style="1" bestFit="1" customWidth="1"/>
    <col min="3594" max="3594" width="9.140625" style="1" customWidth="1"/>
    <col min="3595" max="3595" width="13.7109375" style="1" bestFit="1" customWidth="1"/>
    <col min="3596" max="3596" width="12.28515625" style="1" bestFit="1" customWidth="1"/>
    <col min="3597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2.85546875" style="1" customWidth="1"/>
    <col min="3845" max="3845" width="13.7109375" style="1" bestFit="1" customWidth="1"/>
    <col min="3846" max="3846" width="5.140625" style="1" customWidth="1"/>
    <col min="3847" max="3847" width="24.42578125" style="1" customWidth="1"/>
    <col min="3848" max="3848" width="11.42578125" style="1"/>
    <col min="3849" max="3849" width="12.7109375" style="1" bestFit="1" customWidth="1"/>
    <col min="3850" max="3850" width="9.140625" style="1" customWidth="1"/>
    <col min="3851" max="3851" width="13.7109375" style="1" bestFit="1" customWidth="1"/>
    <col min="3852" max="3852" width="12.28515625" style="1" bestFit="1" customWidth="1"/>
    <col min="3853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2.85546875" style="1" customWidth="1"/>
    <col min="4101" max="4101" width="13.7109375" style="1" bestFit="1" customWidth="1"/>
    <col min="4102" max="4102" width="5.140625" style="1" customWidth="1"/>
    <col min="4103" max="4103" width="24.42578125" style="1" customWidth="1"/>
    <col min="4104" max="4104" width="11.42578125" style="1"/>
    <col min="4105" max="4105" width="12.7109375" style="1" bestFit="1" customWidth="1"/>
    <col min="4106" max="4106" width="9.140625" style="1" customWidth="1"/>
    <col min="4107" max="4107" width="13.7109375" style="1" bestFit="1" customWidth="1"/>
    <col min="4108" max="4108" width="12.28515625" style="1" bestFit="1" customWidth="1"/>
    <col min="4109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2.85546875" style="1" customWidth="1"/>
    <col min="4357" max="4357" width="13.7109375" style="1" bestFit="1" customWidth="1"/>
    <col min="4358" max="4358" width="5.140625" style="1" customWidth="1"/>
    <col min="4359" max="4359" width="24.42578125" style="1" customWidth="1"/>
    <col min="4360" max="4360" width="11.42578125" style="1"/>
    <col min="4361" max="4361" width="12.7109375" style="1" bestFit="1" customWidth="1"/>
    <col min="4362" max="4362" width="9.140625" style="1" customWidth="1"/>
    <col min="4363" max="4363" width="13.7109375" style="1" bestFit="1" customWidth="1"/>
    <col min="4364" max="4364" width="12.28515625" style="1" bestFit="1" customWidth="1"/>
    <col min="4365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2.85546875" style="1" customWidth="1"/>
    <col min="4613" max="4613" width="13.7109375" style="1" bestFit="1" customWidth="1"/>
    <col min="4614" max="4614" width="5.140625" style="1" customWidth="1"/>
    <col min="4615" max="4615" width="24.42578125" style="1" customWidth="1"/>
    <col min="4616" max="4616" width="11.42578125" style="1"/>
    <col min="4617" max="4617" width="12.7109375" style="1" bestFit="1" customWidth="1"/>
    <col min="4618" max="4618" width="9.140625" style="1" customWidth="1"/>
    <col min="4619" max="4619" width="13.7109375" style="1" bestFit="1" customWidth="1"/>
    <col min="4620" max="4620" width="12.28515625" style="1" bestFit="1" customWidth="1"/>
    <col min="4621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2.85546875" style="1" customWidth="1"/>
    <col min="4869" max="4869" width="13.7109375" style="1" bestFit="1" customWidth="1"/>
    <col min="4870" max="4870" width="5.140625" style="1" customWidth="1"/>
    <col min="4871" max="4871" width="24.42578125" style="1" customWidth="1"/>
    <col min="4872" max="4872" width="11.42578125" style="1"/>
    <col min="4873" max="4873" width="12.7109375" style="1" bestFit="1" customWidth="1"/>
    <col min="4874" max="4874" width="9.140625" style="1" customWidth="1"/>
    <col min="4875" max="4875" width="13.7109375" style="1" bestFit="1" customWidth="1"/>
    <col min="4876" max="4876" width="12.28515625" style="1" bestFit="1" customWidth="1"/>
    <col min="4877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2.85546875" style="1" customWidth="1"/>
    <col min="5125" max="5125" width="13.7109375" style="1" bestFit="1" customWidth="1"/>
    <col min="5126" max="5126" width="5.140625" style="1" customWidth="1"/>
    <col min="5127" max="5127" width="24.42578125" style="1" customWidth="1"/>
    <col min="5128" max="5128" width="11.42578125" style="1"/>
    <col min="5129" max="5129" width="12.7109375" style="1" bestFit="1" customWidth="1"/>
    <col min="5130" max="5130" width="9.140625" style="1" customWidth="1"/>
    <col min="5131" max="5131" width="13.7109375" style="1" bestFit="1" customWidth="1"/>
    <col min="5132" max="5132" width="12.28515625" style="1" bestFit="1" customWidth="1"/>
    <col min="5133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2.85546875" style="1" customWidth="1"/>
    <col min="5381" max="5381" width="13.7109375" style="1" bestFit="1" customWidth="1"/>
    <col min="5382" max="5382" width="5.140625" style="1" customWidth="1"/>
    <col min="5383" max="5383" width="24.42578125" style="1" customWidth="1"/>
    <col min="5384" max="5384" width="11.42578125" style="1"/>
    <col min="5385" max="5385" width="12.7109375" style="1" bestFit="1" customWidth="1"/>
    <col min="5386" max="5386" width="9.140625" style="1" customWidth="1"/>
    <col min="5387" max="5387" width="13.7109375" style="1" bestFit="1" customWidth="1"/>
    <col min="5388" max="5388" width="12.28515625" style="1" bestFit="1" customWidth="1"/>
    <col min="5389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2.85546875" style="1" customWidth="1"/>
    <col min="5637" max="5637" width="13.7109375" style="1" bestFit="1" customWidth="1"/>
    <col min="5638" max="5638" width="5.140625" style="1" customWidth="1"/>
    <col min="5639" max="5639" width="24.42578125" style="1" customWidth="1"/>
    <col min="5640" max="5640" width="11.42578125" style="1"/>
    <col min="5641" max="5641" width="12.7109375" style="1" bestFit="1" customWidth="1"/>
    <col min="5642" max="5642" width="9.140625" style="1" customWidth="1"/>
    <col min="5643" max="5643" width="13.7109375" style="1" bestFit="1" customWidth="1"/>
    <col min="5644" max="5644" width="12.28515625" style="1" bestFit="1" customWidth="1"/>
    <col min="5645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2.85546875" style="1" customWidth="1"/>
    <col min="5893" max="5893" width="13.7109375" style="1" bestFit="1" customWidth="1"/>
    <col min="5894" max="5894" width="5.140625" style="1" customWidth="1"/>
    <col min="5895" max="5895" width="24.42578125" style="1" customWidth="1"/>
    <col min="5896" max="5896" width="11.42578125" style="1"/>
    <col min="5897" max="5897" width="12.7109375" style="1" bestFit="1" customWidth="1"/>
    <col min="5898" max="5898" width="9.140625" style="1" customWidth="1"/>
    <col min="5899" max="5899" width="13.7109375" style="1" bestFit="1" customWidth="1"/>
    <col min="5900" max="5900" width="12.28515625" style="1" bestFit="1" customWidth="1"/>
    <col min="5901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2.85546875" style="1" customWidth="1"/>
    <col min="6149" max="6149" width="13.7109375" style="1" bestFit="1" customWidth="1"/>
    <col min="6150" max="6150" width="5.140625" style="1" customWidth="1"/>
    <col min="6151" max="6151" width="24.42578125" style="1" customWidth="1"/>
    <col min="6152" max="6152" width="11.42578125" style="1"/>
    <col min="6153" max="6153" width="12.7109375" style="1" bestFit="1" customWidth="1"/>
    <col min="6154" max="6154" width="9.140625" style="1" customWidth="1"/>
    <col min="6155" max="6155" width="13.7109375" style="1" bestFit="1" customWidth="1"/>
    <col min="6156" max="6156" width="12.28515625" style="1" bestFit="1" customWidth="1"/>
    <col min="6157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2.85546875" style="1" customWidth="1"/>
    <col min="6405" max="6405" width="13.7109375" style="1" bestFit="1" customWidth="1"/>
    <col min="6406" max="6406" width="5.140625" style="1" customWidth="1"/>
    <col min="6407" max="6407" width="24.42578125" style="1" customWidth="1"/>
    <col min="6408" max="6408" width="11.42578125" style="1"/>
    <col min="6409" max="6409" width="12.7109375" style="1" bestFit="1" customWidth="1"/>
    <col min="6410" max="6410" width="9.140625" style="1" customWidth="1"/>
    <col min="6411" max="6411" width="13.7109375" style="1" bestFit="1" customWidth="1"/>
    <col min="6412" max="6412" width="12.28515625" style="1" bestFit="1" customWidth="1"/>
    <col min="6413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2.85546875" style="1" customWidth="1"/>
    <col min="6661" max="6661" width="13.7109375" style="1" bestFit="1" customWidth="1"/>
    <col min="6662" max="6662" width="5.140625" style="1" customWidth="1"/>
    <col min="6663" max="6663" width="24.42578125" style="1" customWidth="1"/>
    <col min="6664" max="6664" width="11.42578125" style="1"/>
    <col min="6665" max="6665" width="12.7109375" style="1" bestFit="1" customWidth="1"/>
    <col min="6666" max="6666" width="9.140625" style="1" customWidth="1"/>
    <col min="6667" max="6667" width="13.7109375" style="1" bestFit="1" customWidth="1"/>
    <col min="6668" max="6668" width="12.28515625" style="1" bestFit="1" customWidth="1"/>
    <col min="6669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2.85546875" style="1" customWidth="1"/>
    <col min="6917" max="6917" width="13.7109375" style="1" bestFit="1" customWidth="1"/>
    <col min="6918" max="6918" width="5.140625" style="1" customWidth="1"/>
    <col min="6919" max="6919" width="24.42578125" style="1" customWidth="1"/>
    <col min="6920" max="6920" width="11.42578125" style="1"/>
    <col min="6921" max="6921" width="12.7109375" style="1" bestFit="1" customWidth="1"/>
    <col min="6922" max="6922" width="9.140625" style="1" customWidth="1"/>
    <col min="6923" max="6923" width="13.7109375" style="1" bestFit="1" customWidth="1"/>
    <col min="6924" max="6924" width="12.28515625" style="1" bestFit="1" customWidth="1"/>
    <col min="6925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2.85546875" style="1" customWidth="1"/>
    <col min="7173" max="7173" width="13.7109375" style="1" bestFit="1" customWidth="1"/>
    <col min="7174" max="7174" width="5.140625" style="1" customWidth="1"/>
    <col min="7175" max="7175" width="24.42578125" style="1" customWidth="1"/>
    <col min="7176" max="7176" width="11.42578125" style="1"/>
    <col min="7177" max="7177" width="12.7109375" style="1" bestFit="1" customWidth="1"/>
    <col min="7178" max="7178" width="9.140625" style="1" customWidth="1"/>
    <col min="7179" max="7179" width="13.7109375" style="1" bestFit="1" customWidth="1"/>
    <col min="7180" max="7180" width="12.28515625" style="1" bestFit="1" customWidth="1"/>
    <col min="7181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2.85546875" style="1" customWidth="1"/>
    <col min="7429" max="7429" width="13.7109375" style="1" bestFit="1" customWidth="1"/>
    <col min="7430" max="7430" width="5.140625" style="1" customWidth="1"/>
    <col min="7431" max="7431" width="24.42578125" style="1" customWidth="1"/>
    <col min="7432" max="7432" width="11.42578125" style="1"/>
    <col min="7433" max="7433" width="12.7109375" style="1" bestFit="1" customWidth="1"/>
    <col min="7434" max="7434" width="9.140625" style="1" customWidth="1"/>
    <col min="7435" max="7435" width="13.7109375" style="1" bestFit="1" customWidth="1"/>
    <col min="7436" max="7436" width="12.28515625" style="1" bestFit="1" customWidth="1"/>
    <col min="7437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2.85546875" style="1" customWidth="1"/>
    <col min="7685" max="7685" width="13.7109375" style="1" bestFit="1" customWidth="1"/>
    <col min="7686" max="7686" width="5.140625" style="1" customWidth="1"/>
    <col min="7687" max="7687" width="24.42578125" style="1" customWidth="1"/>
    <col min="7688" max="7688" width="11.42578125" style="1"/>
    <col min="7689" max="7689" width="12.7109375" style="1" bestFit="1" customWidth="1"/>
    <col min="7690" max="7690" width="9.140625" style="1" customWidth="1"/>
    <col min="7691" max="7691" width="13.7109375" style="1" bestFit="1" customWidth="1"/>
    <col min="7692" max="7692" width="12.28515625" style="1" bestFit="1" customWidth="1"/>
    <col min="7693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2.85546875" style="1" customWidth="1"/>
    <col min="7941" max="7941" width="13.7109375" style="1" bestFit="1" customWidth="1"/>
    <col min="7942" max="7942" width="5.140625" style="1" customWidth="1"/>
    <col min="7943" max="7943" width="24.42578125" style="1" customWidth="1"/>
    <col min="7944" max="7944" width="11.42578125" style="1"/>
    <col min="7945" max="7945" width="12.7109375" style="1" bestFit="1" customWidth="1"/>
    <col min="7946" max="7946" width="9.140625" style="1" customWidth="1"/>
    <col min="7947" max="7947" width="13.7109375" style="1" bestFit="1" customWidth="1"/>
    <col min="7948" max="7948" width="12.28515625" style="1" bestFit="1" customWidth="1"/>
    <col min="7949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2.85546875" style="1" customWidth="1"/>
    <col min="8197" max="8197" width="13.7109375" style="1" bestFit="1" customWidth="1"/>
    <col min="8198" max="8198" width="5.140625" style="1" customWidth="1"/>
    <col min="8199" max="8199" width="24.42578125" style="1" customWidth="1"/>
    <col min="8200" max="8200" width="11.42578125" style="1"/>
    <col min="8201" max="8201" width="12.7109375" style="1" bestFit="1" customWidth="1"/>
    <col min="8202" max="8202" width="9.140625" style="1" customWidth="1"/>
    <col min="8203" max="8203" width="13.7109375" style="1" bestFit="1" customWidth="1"/>
    <col min="8204" max="8204" width="12.28515625" style="1" bestFit="1" customWidth="1"/>
    <col min="8205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2.85546875" style="1" customWidth="1"/>
    <col min="8453" max="8453" width="13.7109375" style="1" bestFit="1" customWidth="1"/>
    <col min="8454" max="8454" width="5.140625" style="1" customWidth="1"/>
    <col min="8455" max="8455" width="24.42578125" style="1" customWidth="1"/>
    <col min="8456" max="8456" width="11.42578125" style="1"/>
    <col min="8457" max="8457" width="12.7109375" style="1" bestFit="1" customWidth="1"/>
    <col min="8458" max="8458" width="9.140625" style="1" customWidth="1"/>
    <col min="8459" max="8459" width="13.7109375" style="1" bestFit="1" customWidth="1"/>
    <col min="8460" max="8460" width="12.28515625" style="1" bestFit="1" customWidth="1"/>
    <col min="8461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2.85546875" style="1" customWidth="1"/>
    <col min="8709" max="8709" width="13.7109375" style="1" bestFit="1" customWidth="1"/>
    <col min="8710" max="8710" width="5.140625" style="1" customWidth="1"/>
    <col min="8711" max="8711" width="24.42578125" style="1" customWidth="1"/>
    <col min="8712" max="8712" width="11.42578125" style="1"/>
    <col min="8713" max="8713" width="12.7109375" style="1" bestFit="1" customWidth="1"/>
    <col min="8714" max="8714" width="9.140625" style="1" customWidth="1"/>
    <col min="8715" max="8715" width="13.7109375" style="1" bestFit="1" customWidth="1"/>
    <col min="8716" max="8716" width="12.28515625" style="1" bestFit="1" customWidth="1"/>
    <col min="8717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2.85546875" style="1" customWidth="1"/>
    <col min="8965" max="8965" width="13.7109375" style="1" bestFit="1" customWidth="1"/>
    <col min="8966" max="8966" width="5.140625" style="1" customWidth="1"/>
    <col min="8967" max="8967" width="24.42578125" style="1" customWidth="1"/>
    <col min="8968" max="8968" width="11.42578125" style="1"/>
    <col min="8969" max="8969" width="12.7109375" style="1" bestFit="1" customWidth="1"/>
    <col min="8970" max="8970" width="9.140625" style="1" customWidth="1"/>
    <col min="8971" max="8971" width="13.7109375" style="1" bestFit="1" customWidth="1"/>
    <col min="8972" max="8972" width="12.28515625" style="1" bestFit="1" customWidth="1"/>
    <col min="8973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2.85546875" style="1" customWidth="1"/>
    <col min="9221" max="9221" width="13.7109375" style="1" bestFit="1" customWidth="1"/>
    <col min="9222" max="9222" width="5.140625" style="1" customWidth="1"/>
    <col min="9223" max="9223" width="24.42578125" style="1" customWidth="1"/>
    <col min="9224" max="9224" width="11.42578125" style="1"/>
    <col min="9225" max="9225" width="12.7109375" style="1" bestFit="1" customWidth="1"/>
    <col min="9226" max="9226" width="9.140625" style="1" customWidth="1"/>
    <col min="9227" max="9227" width="13.7109375" style="1" bestFit="1" customWidth="1"/>
    <col min="9228" max="9228" width="12.28515625" style="1" bestFit="1" customWidth="1"/>
    <col min="9229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2.85546875" style="1" customWidth="1"/>
    <col min="9477" max="9477" width="13.7109375" style="1" bestFit="1" customWidth="1"/>
    <col min="9478" max="9478" width="5.140625" style="1" customWidth="1"/>
    <col min="9479" max="9479" width="24.42578125" style="1" customWidth="1"/>
    <col min="9480" max="9480" width="11.42578125" style="1"/>
    <col min="9481" max="9481" width="12.7109375" style="1" bestFit="1" customWidth="1"/>
    <col min="9482" max="9482" width="9.140625" style="1" customWidth="1"/>
    <col min="9483" max="9483" width="13.7109375" style="1" bestFit="1" customWidth="1"/>
    <col min="9484" max="9484" width="12.28515625" style="1" bestFit="1" customWidth="1"/>
    <col min="9485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2.85546875" style="1" customWidth="1"/>
    <col min="9733" max="9733" width="13.7109375" style="1" bestFit="1" customWidth="1"/>
    <col min="9734" max="9734" width="5.140625" style="1" customWidth="1"/>
    <col min="9735" max="9735" width="24.42578125" style="1" customWidth="1"/>
    <col min="9736" max="9736" width="11.42578125" style="1"/>
    <col min="9737" max="9737" width="12.7109375" style="1" bestFit="1" customWidth="1"/>
    <col min="9738" max="9738" width="9.140625" style="1" customWidth="1"/>
    <col min="9739" max="9739" width="13.7109375" style="1" bestFit="1" customWidth="1"/>
    <col min="9740" max="9740" width="12.28515625" style="1" bestFit="1" customWidth="1"/>
    <col min="9741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2.85546875" style="1" customWidth="1"/>
    <col min="9989" max="9989" width="13.7109375" style="1" bestFit="1" customWidth="1"/>
    <col min="9990" max="9990" width="5.140625" style="1" customWidth="1"/>
    <col min="9991" max="9991" width="24.42578125" style="1" customWidth="1"/>
    <col min="9992" max="9992" width="11.42578125" style="1"/>
    <col min="9993" max="9993" width="12.7109375" style="1" bestFit="1" customWidth="1"/>
    <col min="9994" max="9994" width="9.140625" style="1" customWidth="1"/>
    <col min="9995" max="9995" width="13.7109375" style="1" bestFit="1" customWidth="1"/>
    <col min="9996" max="9996" width="12.28515625" style="1" bestFit="1" customWidth="1"/>
    <col min="9997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2.85546875" style="1" customWidth="1"/>
    <col min="10245" max="10245" width="13.7109375" style="1" bestFit="1" customWidth="1"/>
    <col min="10246" max="10246" width="5.140625" style="1" customWidth="1"/>
    <col min="10247" max="10247" width="24.42578125" style="1" customWidth="1"/>
    <col min="10248" max="10248" width="11.42578125" style="1"/>
    <col min="10249" max="10249" width="12.7109375" style="1" bestFit="1" customWidth="1"/>
    <col min="10250" max="10250" width="9.140625" style="1" customWidth="1"/>
    <col min="10251" max="10251" width="13.7109375" style="1" bestFit="1" customWidth="1"/>
    <col min="10252" max="10252" width="12.28515625" style="1" bestFit="1" customWidth="1"/>
    <col min="10253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2.85546875" style="1" customWidth="1"/>
    <col min="10501" max="10501" width="13.7109375" style="1" bestFit="1" customWidth="1"/>
    <col min="10502" max="10502" width="5.140625" style="1" customWidth="1"/>
    <col min="10503" max="10503" width="24.42578125" style="1" customWidth="1"/>
    <col min="10504" max="10504" width="11.42578125" style="1"/>
    <col min="10505" max="10505" width="12.7109375" style="1" bestFit="1" customWidth="1"/>
    <col min="10506" max="10506" width="9.140625" style="1" customWidth="1"/>
    <col min="10507" max="10507" width="13.7109375" style="1" bestFit="1" customWidth="1"/>
    <col min="10508" max="10508" width="12.28515625" style="1" bestFit="1" customWidth="1"/>
    <col min="10509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2.85546875" style="1" customWidth="1"/>
    <col min="10757" max="10757" width="13.7109375" style="1" bestFit="1" customWidth="1"/>
    <col min="10758" max="10758" width="5.140625" style="1" customWidth="1"/>
    <col min="10759" max="10759" width="24.42578125" style="1" customWidth="1"/>
    <col min="10760" max="10760" width="11.42578125" style="1"/>
    <col min="10761" max="10761" width="12.7109375" style="1" bestFit="1" customWidth="1"/>
    <col min="10762" max="10762" width="9.140625" style="1" customWidth="1"/>
    <col min="10763" max="10763" width="13.7109375" style="1" bestFit="1" customWidth="1"/>
    <col min="10764" max="10764" width="12.28515625" style="1" bestFit="1" customWidth="1"/>
    <col min="10765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2.85546875" style="1" customWidth="1"/>
    <col min="11013" max="11013" width="13.7109375" style="1" bestFit="1" customWidth="1"/>
    <col min="11014" max="11014" width="5.140625" style="1" customWidth="1"/>
    <col min="11015" max="11015" width="24.42578125" style="1" customWidth="1"/>
    <col min="11016" max="11016" width="11.42578125" style="1"/>
    <col min="11017" max="11017" width="12.7109375" style="1" bestFit="1" customWidth="1"/>
    <col min="11018" max="11018" width="9.140625" style="1" customWidth="1"/>
    <col min="11019" max="11019" width="13.7109375" style="1" bestFit="1" customWidth="1"/>
    <col min="11020" max="11020" width="12.28515625" style="1" bestFit="1" customWidth="1"/>
    <col min="11021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2.85546875" style="1" customWidth="1"/>
    <col min="11269" max="11269" width="13.7109375" style="1" bestFit="1" customWidth="1"/>
    <col min="11270" max="11270" width="5.140625" style="1" customWidth="1"/>
    <col min="11271" max="11271" width="24.42578125" style="1" customWidth="1"/>
    <col min="11272" max="11272" width="11.42578125" style="1"/>
    <col min="11273" max="11273" width="12.7109375" style="1" bestFit="1" customWidth="1"/>
    <col min="11274" max="11274" width="9.140625" style="1" customWidth="1"/>
    <col min="11275" max="11275" width="13.7109375" style="1" bestFit="1" customWidth="1"/>
    <col min="11276" max="11276" width="12.28515625" style="1" bestFit="1" customWidth="1"/>
    <col min="11277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2.85546875" style="1" customWidth="1"/>
    <col min="11525" max="11525" width="13.7109375" style="1" bestFit="1" customWidth="1"/>
    <col min="11526" max="11526" width="5.140625" style="1" customWidth="1"/>
    <col min="11527" max="11527" width="24.42578125" style="1" customWidth="1"/>
    <col min="11528" max="11528" width="11.42578125" style="1"/>
    <col min="11529" max="11529" width="12.7109375" style="1" bestFit="1" customWidth="1"/>
    <col min="11530" max="11530" width="9.140625" style="1" customWidth="1"/>
    <col min="11531" max="11531" width="13.7109375" style="1" bestFit="1" customWidth="1"/>
    <col min="11532" max="11532" width="12.28515625" style="1" bestFit="1" customWidth="1"/>
    <col min="11533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2.85546875" style="1" customWidth="1"/>
    <col min="11781" max="11781" width="13.7109375" style="1" bestFit="1" customWidth="1"/>
    <col min="11782" max="11782" width="5.140625" style="1" customWidth="1"/>
    <col min="11783" max="11783" width="24.42578125" style="1" customWidth="1"/>
    <col min="11784" max="11784" width="11.42578125" style="1"/>
    <col min="11785" max="11785" width="12.7109375" style="1" bestFit="1" customWidth="1"/>
    <col min="11786" max="11786" width="9.140625" style="1" customWidth="1"/>
    <col min="11787" max="11787" width="13.7109375" style="1" bestFit="1" customWidth="1"/>
    <col min="11788" max="11788" width="12.28515625" style="1" bestFit="1" customWidth="1"/>
    <col min="11789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2.85546875" style="1" customWidth="1"/>
    <col min="12037" max="12037" width="13.7109375" style="1" bestFit="1" customWidth="1"/>
    <col min="12038" max="12038" width="5.140625" style="1" customWidth="1"/>
    <col min="12039" max="12039" width="24.42578125" style="1" customWidth="1"/>
    <col min="12040" max="12040" width="11.42578125" style="1"/>
    <col min="12041" max="12041" width="12.7109375" style="1" bestFit="1" customWidth="1"/>
    <col min="12042" max="12042" width="9.140625" style="1" customWidth="1"/>
    <col min="12043" max="12043" width="13.7109375" style="1" bestFit="1" customWidth="1"/>
    <col min="12044" max="12044" width="12.28515625" style="1" bestFit="1" customWidth="1"/>
    <col min="12045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2.85546875" style="1" customWidth="1"/>
    <col min="12293" max="12293" width="13.7109375" style="1" bestFit="1" customWidth="1"/>
    <col min="12294" max="12294" width="5.140625" style="1" customWidth="1"/>
    <col min="12295" max="12295" width="24.42578125" style="1" customWidth="1"/>
    <col min="12296" max="12296" width="11.42578125" style="1"/>
    <col min="12297" max="12297" width="12.7109375" style="1" bestFit="1" customWidth="1"/>
    <col min="12298" max="12298" width="9.140625" style="1" customWidth="1"/>
    <col min="12299" max="12299" width="13.7109375" style="1" bestFit="1" customWidth="1"/>
    <col min="12300" max="12300" width="12.28515625" style="1" bestFit="1" customWidth="1"/>
    <col min="12301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2.85546875" style="1" customWidth="1"/>
    <col min="12549" max="12549" width="13.7109375" style="1" bestFit="1" customWidth="1"/>
    <col min="12550" max="12550" width="5.140625" style="1" customWidth="1"/>
    <col min="12551" max="12551" width="24.42578125" style="1" customWidth="1"/>
    <col min="12552" max="12552" width="11.42578125" style="1"/>
    <col min="12553" max="12553" width="12.7109375" style="1" bestFit="1" customWidth="1"/>
    <col min="12554" max="12554" width="9.140625" style="1" customWidth="1"/>
    <col min="12555" max="12555" width="13.7109375" style="1" bestFit="1" customWidth="1"/>
    <col min="12556" max="12556" width="12.28515625" style="1" bestFit="1" customWidth="1"/>
    <col min="12557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2.85546875" style="1" customWidth="1"/>
    <col min="12805" max="12805" width="13.7109375" style="1" bestFit="1" customWidth="1"/>
    <col min="12806" max="12806" width="5.140625" style="1" customWidth="1"/>
    <col min="12807" max="12807" width="24.42578125" style="1" customWidth="1"/>
    <col min="12808" max="12808" width="11.42578125" style="1"/>
    <col min="12809" max="12809" width="12.7109375" style="1" bestFit="1" customWidth="1"/>
    <col min="12810" max="12810" width="9.140625" style="1" customWidth="1"/>
    <col min="12811" max="12811" width="13.7109375" style="1" bestFit="1" customWidth="1"/>
    <col min="12812" max="12812" width="12.28515625" style="1" bestFit="1" customWidth="1"/>
    <col min="12813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2.85546875" style="1" customWidth="1"/>
    <col min="13061" max="13061" width="13.7109375" style="1" bestFit="1" customWidth="1"/>
    <col min="13062" max="13062" width="5.140625" style="1" customWidth="1"/>
    <col min="13063" max="13063" width="24.42578125" style="1" customWidth="1"/>
    <col min="13064" max="13064" width="11.42578125" style="1"/>
    <col min="13065" max="13065" width="12.7109375" style="1" bestFit="1" customWidth="1"/>
    <col min="13066" max="13066" width="9.140625" style="1" customWidth="1"/>
    <col min="13067" max="13067" width="13.7109375" style="1" bestFit="1" customWidth="1"/>
    <col min="13068" max="13068" width="12.28515625" style="1" bestFit="1" customWidth="1"/>
    <col min="13069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2.85546875" style="1" customWidth="1"/>
    <col min="13317" max="13317" width="13.7109375" style="1" bestFit="1" customWidth="1"/>
    <col min="13318" max="13318" width="5.140625" style="1" customWidth="1"/>
    <col min="13319" max="13319" width="24.42578125" style="1" customWidth="1"/>
    <col min="13320" max="13320" width="11.42578125" style="1"/>
    <col min="13321" max="13321" width="12.7109375" style="1" bestFit="1" customWidth="1"/>
    <col min="13322" max="13322" width="9.140625" style="1" customWidth="1"/>
    <col min="13323" max="13323" width="13.7109375" style="1" bestFit="1" customWidth="1"/>
    <col min="13324" max="13324" width="12.28515625" style="1" bestFit="1" customWidth="1"/>
    <col min="13325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2.85546875" style="1" customWidth="1"/>
    <col min="13573" max="13573" width="13.7109375" style="1" bestFit="1" customWidth="1"/>
    <col min="13574" max="13574" width="5.140625" style="1" customWidth="1"/>
    <col min="13575" max="13575" width="24.42578125" style="1" customWidth="1"/>
    <col min="13576" max="13576" width="11.42578125" style="1"/>
    <col min="13577" max="13577" width="12.7109375" style="1" bestFit="1" customWidth="1"/>
    <col min="13578" max="13578" width="9.140625" style="1" customWidth="1"/>
    <col min="13579" max="13579" width="13.7109375" style="1" bestFit="1" customWidth="1"/>
    <col min="13580" max="13580" width="12.28515625" style="1" bestFit="1" customWidth="1"/>
    <col min="13581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2.85546875" style="1" customWidth="1"/>
    <col min="13829" max="13829" width="13.7109375" style="1" bestFit="1" customWidth="1"/>
    <col min="13830" max="13830" width="5.140625" style="1" customWidth="1"/>
    <col min="13831" max="13831" width="24.42578125" style="1" customWidth="1"/>
    <col min="13832" max="13832" width="11.42578125" style="1"/>
    <col min="13833" max="13833" width="12.7109375" style="1" bestFit="1" customWidth="1"/>
    <col min="13834" max="13834" width="9.140625" style="1" customWidth="1"/>
    <col min="13835" max="13835" width="13.7109375" style="1" bestFit="1" customWidth="1"/>
    <col min="13836" max="13836" width="12.28515625" style="1" bestFit="1" customWidth="1"/>
    <col min="13837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2.85546875" style="1" customWidth="1"/>
    <col min="14085" max="14085" width="13.7109375" style="1" bestFit="1" customWidth="1"/>
    <col min="14086" max="14086" width="5.140625" style="1" customWidth="1"/>
    <col min="14087" max="14087" width="24.42578125" style="1" customWidth="1"/>
    <col min="14088" max="14088" width="11.42578125" style="1"/>
    <col min="14089" max="14089" width="12.7109375" style="1" bestFit="1" customWidth="1"/>
    <col min="14090" max="14090" width="9.140625" style="1" customWidth="1"/>
    <col min="14091" max="14091" width="13.7109375" style="1" bestFit="1" customWidth="1"/>
    <col min="14092" max="14092" width="12.28515625" style="1" bestFit="1" customWidth="1"/>
    <col min="14093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2.85546875" style="1" customWidth="1"/>
    <col min="14341" max="14341" width="13.7109375" style="1" bestFit="1" customWidth="1"/>
    <col min="14342" max="14342" width="5.140625" style="1" customWidth="1"/>
    <col min="14343" max="14343" width="24.42578125" style="1" customWidth="1"/>
    <col min="14344" max="14344" width="11.42578125" style="1"/>
    <col min="14345" max="14345" width="12.7109375" style="1" bestFit="1" customWidth="1"/>
    <col min="14346" max="14346" width="9.140625" style="1" customWidth="1"/>
    <col min="14347" max="14347" width="13.7109375" style="1" bestFit="1" customWidth="1"/>
    <col min="14348" max="14348" width="12.28515625" style="1" bestFit="1" customWidth="1"/>
    <col min="14349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2.85546875" style="1" customWidth="1"/>
    <col min="14597" max="14597" width="13.7109375" style="1" bestFit="1" customWidth="1"/>
    <col min="14598" max="14598" width="5.140625" style="1" customWidth="1"/>
    <col min="14599" max="14599" width="24.42578125" style="1" customWidth="1"/>
    <col min="14600" max="14600" width="11.42578125" style="1"/>
    <col min="14601" max="14601" width="12.7109375" style="1" bestFit="1" customWidth="1"/>
    <col min="14602" max="14602" width="9.140625" style="1" customWidth="1"/>
    <col min="14603" max="14603" width="13.7109375" style="1" bestFit="1" customWidth="1"/>
    <col min="14604" max="14604" width="12.28515625" style="1" bestFit="1" customWidth="1"/>
    <col min="14605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2.85546875" style="1" customWidth="1"/>
    <col min="14853" max="14853" width="13.7109375" style="1" bestFit="1" customWidth="1"/>
    <col min="14854" max="14854" width="5.140625" style="1" customWidth="1"/>
    <col min="14855" max="14855" width="24.42578125" style="1" customWidth="1"/>
    <col min="14856" max="14856" width="11.42578125" style="1"/>
    <col min="14857" max="14857" width="12.7109375" style="1" bestFit="1" customWidth="1"/>
    <col min="14858" max="14858" width="9.140625" style="1" customWidth="1"/>
    <col min="14859" max="14859" width="13.7109375" style="1" bestFit="1" customWidth="1"/>
    <col min="14860" max="14860" width="12.28515625" style="1" bestFit="1" customWidth="1"/>
    <col min="14861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2.85546875" style="1" customWidth="1"/>
    <col min="15109" max="15109" width="13.7109375" style="1" bestFit="1" customWidth="1"/>
    <col min="15110" max="15110" width="5.140625" style="1" customWidth="1"/>
    <col min="15111" max="15111" width="24.42578125" style="1" customWidth="1"/>
    <col min="15112" max="15112" width="11.42578125" style="1"/>
    <col min="15113" max="15113" width="12.7109375" style="1" bestFit="1" customWidth="1"/>
    <col min="15114" max="15114" width="9.140625" style="1" customWidth="1"/>
    <col min="15115" max="15115" width="13.7109375" style="1" bestFit="1" customWidth="1"/>
    <col min="15116" max="15116" width="12.28515625" style="1" bestFit="1" customWidth="1"/>
    <col min="15117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2.85546875" style="1" customWidth="1"/>
    <col min="15365" max="15365" width="13.7109375" style="1" bestFit="1" customWidth="1"/>
    <col min="15366" max="15366" width="5.140625" style="1" customWidth="1"/>
    <col min="15367" max="15367" width="24.42578125" style="1" customWidth="1"/>
    <col min="15368" max="15368" width="11.42578125" style="1"/>
    <col min="15369" max="15369" width="12.7109375" style="1" bestFit="1" customWidth="1"/>
    <col min="15370" max="15370" width="9.140625" style="1" customWidth="1"/>
    <col min="15371" max="15371" width="13.7109375" style="1" bestFit="1" customWidth="1"/>
    <col min="15372" max="15372" width="12.28515625" style="1" bestFit="1" customWidth="1"/>
    <col min="15373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2.85546875" style="1" customWidth="1"/>
    <col min="15621" max="15621" width="13.7109375" style="1" bestFit="1" customWidth="1"/>
    <col min="15622" max="15622" width="5.140625" style="1" customWidth="1"/>
    <col min="15623" max="15623" width="24.42578125" style="1" customWidth="1"/>
    <col min="15624" max="15624" width="11.42578125" style="1"/>
    <col min="15625" max="15625" width="12.7109375" style="1" bestFit="1" customWidth="1"/>
    <col min="15626" max="15626" width="9.140625" style="1" customWidth="1"/>
    <col min="15627" max="15627" width="13.7109375" style="1" bestFit="1" customWidth="1"/>
    <col min="15628" max="15628" width="12.28515625" style="1" bestFit="1" customWidth="1"/>
    <col min="15629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2.85546875" style="1" customWidth="1"/>
    <col min="15877" max="15877" width="13.7109375" style="1" bestFit="1" customWidth="1"/>
    <col min="15878" max="15878" width="5.140625" style="1" customWidth="1"/>
    <col min="15879" max="15879" width="24.42578125" style="1" customWidth="1"/>
    <col min="15880" max="15880" width="11.42578125" style="1"/>
    <col min="15881" max="15881" width="12.7109375" style="1" bestFit="1" customWidth="1"/>
    <col min="15882" max="15882" width="9.140625" style="1" customWidth="1"/>
    <col min="15883" max="15883" width="13.7109375" style="1" bestFit="1" customWidth="1"/>
    <col min="15884" max="15884" width="12.28515625" style="1" bestFit="1" customWidth="1"/>
    <col min="15885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2.85546875" style="1" customWidth="1"/>
    <col min="16133" max="16133" width="13.7109375" style="1" bestFit="1" customWidth="1"/>
    <col min="16134" max="16134" width="5.140625" style="1" customWidth="1"/>
    <col min="16135" max="16135" width="24.42578125" style="1" customWidth="1"/>
    <col min="16136" max="16136" width="11.42578125" style="1"/>
    <col min="16137" max="16137" width="12.7109375" style="1" bestFit="1" customWidth="1"/>
    <col min="16138" max="16138" width="9.140625" style="1" customWidth="1"/>
    <col min="16139" max="16139" width="13.7109375" style="1" bestFit="1" customWidth="1"/>
    <col min="16140" max="16140" width="12.28515625" style="1" bestFit="1" customWidth="1"/>
    <col min="16141" max="16384" width="11.42578125" style="1"/>
  </cols>
  <sheetData>
    <row r="1" spans="1:13" x14ac:dyDescent="0.2">
      <c r="A1" s="1" t="s">
        <v>0</v>
      </c>
      <c r="J1" s="47" t="s">
        <v>87</v>
      </c>
    </row>
    <row r="2" spans="1:13" x14ac:dyDescent="0.2">
      <c r="A2" s="1" t="s">
        <v>2</v>
      </c>
      <c r="D2" s="2">
        <v>44530</v>
      </c>
    </row>
    <row r="4" spans="1:13" x14ac:dyDescent="0.2">
      <c r="A4" s="3" t="s">
        <v>3</v>
      </c>
      <c r="C4" s="2">
        <v>44501</v>
      </c>
      <c r="D4" s="4"/>
      <c r="E4" s="4">
        <f>'[1]I HCD oct'!I37</f>
        <v>90673026.640000001</v>
      </c>
      <c r="G4" s="3" t="s">
        <v>4</v>
      </c>
    </row>
    <row r="5" spans="1:13" x14ac:dyDescent="0.2">
      <c r="A5" s="3" t="s">
        <v>5</v>
      </c>
    </row>
    <row r="6" spans="1:13" x14ac:dyDescent="0.2">
      <c r="A6" s="3" t="s">
        <v>6</v>
      </c>
    </row>
    <row r="7" spans="1:13" x14ac:dyDescent="0.2">
      <c r="A7" s="1" t="s">
        <v>7</v>
      </c>
      <c r="D7" s="5">
        <f>[1]INGRESOS!Q16</f>
        <v>220102.86000000004</v>
      </c>
      <c r="J7" s="4"/>
    </row>
    <row r="8" spans="1:13" x14ac:dyDescent="0.2">
      <c r="A8" s="1" t="s">
        <v>8</v>
      </c>
      <c r="D8" s="5">
        <f>[1]INGRESOS!Q17</f>
        <v>679628.24</v>
      </c>
      <c r="G8" s="1" t="s">
        <v>9</v>
      </c>
      <c r="I8" s="4">
        <f>'[1]ord pago'!P3160</f>
        <v>6432184.9500000002</v>
      </c>
    </row>
    <row r="9" spans="1:13" x14ac:dyDescent="0.2">
      <c r="A9" s="1" t="s">
        <v>10</v>
      </c>
      <c r="D9" s="5">
        <f>[1]INGRESOS!Q18</f>
        <v>0</v>
      </c>
      <c r="G9" s="1" t="s">
        <v>11</v>
      </c>
      <c r="I9" s="4">
        <f>'[1]ord pago'!P3162</f>
        <v>6564145.7400000002</v>
      </c>
      <c r="K9" s="4"/>
      <c r="M9" s="4"/>
    </row>
    <row r="10" spans="1:13" x14ac:dyDescent="0.2">
      <c r="A10" s="1" t="s">
        <v>12</v>
      </c>
      <c r="D10" s="5">
        <f>[1]INGRESOS!Q19</f>
        <v>35600</v>
      </c>
      <c r="G10" s="1" t="s">
        <v>13</v>
      </c>
      <c r="I10" s="4">
        <v>0</v>
      </c>
    </row>
    <row r="11" spans="1:13" x14ac:dyDescent="0.2">
      <c r="A11" s="1" t="s">
        <v>14</v>
      </c>
      <c r="D11" s="5">
        <f>[1]INGRESOS!Q20</f>
        <v>0</v>
      </c>
      <c r="G11" s="1" t="s">
        <v>15</v>
      </c>
      <c r="I11" s="4">
        <f>'[1]ord pago'!P3166</f>
        <v>456809.71</v>
      </c>
      <c r="K11" s="4"/>
    </row>
    <row r="12" spans="1:13" x14ac:dyDescent="0.2">
      <c r="A12" s="1" t="s">
        <v>16</v>
      </c>
      <c r="D12" s="5">
        <f>[1]INGRESOS!Q21</f>
        <v>18800</v>
      </c>
      <c r="G12" s="1" t="s">
        <v>17</v>
      </c>
      <c r="I12" s="4">
        <f>'[1]ord pago'!P3168</f>
        <v>368480.36</v>
      </c>
    </row>
    <row r="13" spans="1:13" x14ac:dyDescent="0.2">
      <c r="A13" s="1" t="s">
        <v>18</v>
      </c>
      <c r="D13" s="5">
        <f>[1]INGRESOS!Q22</f>
        <v>0</v>
      </c>
      <c r="G13" s="1" t="s">
        <v>19</v>
      </c>
      <c r="I13" s="4">
        <f>'[1]ord pago'!P3169</f>
        <v>19307744.000000004</v>
      </c>
    </row>
    <row r="14" spans="1:13" x14ac:dyDescent="0.2">
      <c r="A14" s="1" t="s">
        <v>20</v>
      </c>
      <c r="D14" s="5">
        <f>[1]INGRESOS!Q23</f>
        <v>79810</v>
      </c>
      <c r="G14" s="1" t="s">
        <v>21</v>
      </c>
      <c r="I14" s="4">
        <f>'[1]ord pago'!P3170</f>
        <v>0</v>
      </c>
      <c r="J14" s="7"/>
      <c r="K14" s="8"/>
    </row>
    <row r="15" spans="1:13" x14ac:dyDescent="0.2">
      <c r="A15" s="1" t="s">
        <v>22</v>
      </c>
      <c r="D15" s="5">
        <f>[1]INGRESOS!Q24</f>
        <v>9500</v>
      </c>
      <c r="G15" s="1" t="s">
        <v>23</v>
      </c>
      <c r="I15" s="9">
        <f>SUM(I8:I14)</f>
        <v>33129364.760000005</v>
      </c>
      <c r="J15" s="10"/>
      <c r="K15" s="9">
        <f>I15</f>
        <v>33129364.760000005</v>
      </c>
    </row>
    <row r="16" spans="1:13" x14ac:dyDescent="0.2">
      <c r="A16" s="1" t="s">
        <v>24</v>
      </c>
      <c r="D16" s="5">
        <f>[1]INGRESOS!Q25</f>
        <v>55219</v>
      </c>
      <c r="G16" s="3"/>
    </row>
    <row r="17" spans="1:12" x14ac:dyDescent="0.2">
      <c r="A17" s="1" t="s">
        <v>25</v>
      </c>
      <c r="D17" s="5">
        <f>[1]INGRESOS!Q26</f>
        <v>92903.030000000013</v>
      </c>
      <c r="G17" s="3" t="s">
        <v>5</v>
      </c>
    </row>
    <row r="18" spans="1:12" x14ac:dyDescent="0.2">
      <c r="A18" s="1" t="s">
        <v>26</v>
      </c>
      <c r="D18" s="5">
        <f>[1]INGRESOS!Q27</f>
        <v>144685.28999999998</v>
      </c>
      <c r="G18" s="1" t="s">
        <v>27</v>
      </c>
      <c r="K18" s="4">
        <f>'[1]ord pago'!P3171-K19</f>
        <v>1837046.5</v>
      </c>
    </row>
    <row r="19" spans="1:12" x14ac:dyDescent="0.2">
      <c r="A19" s="1" t="s">
        <v>28</v>
      </c>
      <c r="D19" s="5">
        <f>[1]INGRESOS!Q28</f>
        <v>18553.880000000005</v>
      </c>
      <c r="G19" s="1" t="s">
        <v>29</v>
      </c>
      <c r="K19" s="4">
        <v>0</v>
      </c>
    </row>
    <row r="20" spans="1:12" x14ac:dyDescent="0.2">
      <c r="A20" s="1" t="s">
        <v>30</v>
      </c>
      <c r="D20" s="5">
        <f>[1]INGRESOS!Q29</f>
        <v>0</v>
      </c>
      <c r="G20" s="1" t="s">
        <v>31</v>
      </c>
      <c r="K20" s="9">
        <f>+K15+K18+K19</f>
        <v>34966411.260000005</v>
      </c>
    </row>
    <row r="21" spans="1:12" x14ac:dyDescent="0.2">
      <c r="A21" s="1" t="s">
        <v>32</v>
      </c>
      <c r="D21" s="5">
        <f>[1]INGRESOS!Q30</f>
        <v>13720</v>
      </c>
      <c r="K21" s="11"/>
    </row>
    <row r="22" spans="1:12" x14ac:dyDescent="0.2">
      <c r="A22" s="1" t="s">
        <v>33</v>
      </c>
      <c r="D22" s="5">
        <f>[1]INGRESOS!Q31</f>
        <v>0</v>
      </c>
      <c r="G22" s="3" t="s">
        <v>35</v>
      </c>
      <c r="H22" s="12" t="s">
        <v>36</v>
      </c>
      <c r="I22" s="12">
        <f>D2</f>
        <v>44530</v>
      </c>
    </row>
    <row r="23" spans="1:12" x14ac:dyDescent="0.2">
      <c r="A23" s="1" t="s">
        <v>34</v>
      </c>
      <c r="D23" s="5">
        <f>[1]INGRESOS!Q32</f>
        <v>165848.30000000002</v>
      </c>
      <c r="G23" s="1" t="s">
        <v>38</v>
      </c>
      <c r="I23" s="50">
        <f>31858.72</f>
        <v>31858.720000000001</v>
      </c>
      <c r="J23" s="50"/>
      <c r="K23" s="6"/>
    </row>
    <row r="24" spans="1:12" x14ac:dyDescent="0.2">
      <c r="A24" s="1" t="s">
        <v>37</v>
      </c>
      <c r="D24" s="5">
        <f>[1]INGRESOS!Q33</f>
        <v>13824.58</v>
      </c>
      <c r="G24" s="1" t="s">
        <v>40</v>
      </c>
      <c r="I24" s="4">
        <v>25000</v>
      </c>
      <c r="J24" s="4"/>
    </row>
    <row r="25" spans="1:12" x14ac:dyDescent="0.2">
      <c r="A25" s="1" t="s">
        <v>39</v>
      </c>
      <c r="D25" s="5">
        <f>[1]INGRESOS!Q34</f>
        <v>40139.46</v>
      </c>
      <c r="G25" s="1" t="s">
        <v>42</v>
      </c>
      <c r="I25" s="4">
        <v>5000</v>
      </c>
      <c r="J25" s="4"/>
    </row>
    <row r="26" spans="1:12" x14ac:dyDescent="0.2">
      <c r="A26" s="1" t="s">
        <v>41</v>
      </c>
      <c r="D26" s="5">
        <f>[1]INGRESOS!Q35</f>
        <v>16080</v>
      </c>
      <c r="G26" s="1" t="s">
        <v>44</v>
      </c>
      <c r="I26" s="4">
        <f>14593998.75-2031.66</f>
        <v>14591967.09</v>
      </c>
      <c r="J26" s="4"/>
      <c r="K26" s="4"/>
      <c r="L26" s="4"/>
    </row>
    <row r="27" spans="1:12" x14ac:dyDescent="0.2">
      <c r="A27" s="1" t="s">
        <v>43</v>
      </c>
      <c r="D27" s="4">
        <v>0</v>
      </c>
      <c r="G27" s="1" t="s">
        <v>46</v>
      </c>
      <c r="I27" s="4">
        <v>499.98</v>
      </c>
      <c r="J27" s="4"/>
      <c r="K27" s="4"/>
    </row>
    <row r="28" spans="1:12" x14ac:dyDescent="0.2">
      <c r="A28" s="1" t="s">
        <v>45</v>
      </c>
      <c r="D28" s="5">
        <f>[1]INGRESOS!Q39</f>
        <v>903358.63</v>
      </c>
      <c r="G28" s="1" t="s">
        <v>48</v>
      </c>
      <c r="I28" s="4">
        <v>6036.36</v>
      </c>
      <c r="J28" s="4"/>
    </row>
    <row r="29" spans="1:12" x14ac:dyDescent="0.2">
      <c r="A29" s="1" t="s">
        <v>47</v>
      </c>
      <c r="D29" s="5">
        <f>[1]INGRESOS!Q40</f>
        <v>11200</v>
      </c>
      <c r="G29" s="1" t="s">
        <v>50</v>
      </c>
      <c r="I29" s="11">
        <v>8209.27</v>
      </c>
      <c r="J29" s="11"/>
      <c r="K29" s="4"/>
    </row>
    <row r="30" spans="1:12" x14ac:dyDescent="0.2">
      <c r="A30" s="1" t="s">
        <v>49</v>
      </c>
      <c r="D30" s="5">
        <f>[1]INGRESOS!Q41</f>
        <v>2149356</v>
      </c>
      <c r="G30" s="1" t="s">
        <v>52</v>
      </c>
      <c r="I30" s="11">
        <v>2651586.59</v>
      </c>
      <c r="J30" s="11"/>
      <c r="K30" s="4"/>
    </row>
    <row r="31" spans="1:12" x14ac:dyDescent="0.2">
      <c r="A31" s="1" t="s">
        <v>51</v>
      </c>
      <c r="D31" s="6">
        <v>0</v>
      </c>
      <c r="G31" s="1" t="s">
        <v>54</v>
      </c>
      <c r="I31" s="11">
        <v>5774.97</v>
      </c>
      <c r="J31" s="13"/>
      <c r="K31" s="11"/>
    </row>
    <row r="32" spans="1:12" x14ac:dyDescent="0.2">
      <c r="A32" s="1" t="s">
        <v>53</v>
      </c>
      <c r="D32" s="5">
        <f>[1]INGRESOS!Q52</f>
        <v>80640</v>
      </c>
      <c r="G32" s="1" t="s">
        <v>79</v>
      </c>
      <c r="I32" s="4">
        <v>3369599.7999999858</v>
      </c>
      <c r="J32" s="13"/>
      <c r="K32" s="11"/>
      <c r="L32" s="4"/>
    </row>
    <row r="33" spans="1:13" x14ac:dyDescent="0.2">
      <c r="A33" s="1" t="s">
        <v>55</v>
      </c>
      <c r="D33" s="5">
        <f>[1]INGRESOS!Q49</f>
        <v>3989523.1799999997</v>
      </c>
      <c r="G33" s="1" t="s">
        <v>58</v>
      </c>
      <c r="I33" s="4">
        <v>8000000</v>
      </c>
      <c r="J33" s="4"/>
      <c r="M33" s="4"/>
    </row>
    <row r="34" spans="1:13" x14ac:dyDescent="0.2">
      <c r="A34" s="1" t="s">
        <v>57</v>
      </c>
      <c r="D34" s="5">
        <f>[1]INGRESOS!Q58</f>
        <v>8837134.8200000003</v>
      </c>
      <c r="G34" s="1" t="s">
        <v>80</v>
      </c>
      <c r="I34" s="4">
        <f>13461589.04+19000000+10000000+12000000</f>
        <v>54461589.039999999</v>
      </c>
      <c r="K34" s="4">
        <f>13461589.04+19000000+10000000+12000000</f>
        <v>54461589.039999999</v>
      </c>
      <c r="L34" s="4">
        <f>+I34-K34</f>
        <v>0</v>
      </c>
    </row>
    <row r="35" spans="1:13" x14ac:dyDescent="0.2">
      <c r="A35" s="1" t="s">
        <v>59</v>
      </c>
      <c r="D35" s="5">
        <f>[1]INGRESOS!Q59</f>
        <v>0</v>
      </c>
      <c r="G35" s="1" t="s">
        <v>58</v>
      </c>
      <c r="I35" s="8"/>
      <c r="J35" s="7"/>
      <c r="K35" s="8"/>
    </row>
    <row r="36" spans="1:13" x14ac:dyDescent="0.2">
      <c r="A36" s="1" t="s">
        <v>69</v>
      </c>
      <c r="D36" s="5">
        <f>[1]INGRESOS!Q61</f>
        <v>8016285.5599999996</v>
      </c>
      <c r="G36" s="1" t="s">
        <v>61</v>
      </c>
      <c r="I36" s="9">
        <f>SUM(I23:I35)</f>
        <v>83157121.819999978</v>
      </c>
      <c r="J36" s="10"/>
      <c r="K36" s="9">
        <f>I36</f>
        <v>83157121.819999978</v>
      </c>
    </row>
    <row r="37" spans="1:13" x14ac:dyDescent="0.2">
      <c r="A37" s="1" t="s">
        <v>60</v>
      </c>
      <c r="D37" s="5">
        <f>[1]INGRESOS!Q68</f>
        <v>9187.9699999999993</v>
      </c>
      <c r="E37" s="4"/>
      <c r="I37" s="4"/>
    </row>
    <row r="38" spans="1:13" x14ac:dyDescent="0.2">
      <c r="A38" s="1" t="s">
        <v>75</v>
      </c>
      <c r="D38" s="5">
        <f>[1]INGRESOS!Q69</f>
        <v>10158.300000000001</v>
      </c>
      <c r="E38" s="4"/>
      <c r="I38" s="4"/>
    </row>
    <row r="39" spans="1:13" x14ac:dyDescent="0.2">
      <c r="A39" s="1" t="s">
        <v>62</v>
      </c>
      <c r="D39" s="4">
        <f>SUM(D7:D38)</f>
        <v>25611259.099999998</v>
      </c>
      <c r="E39" s="9">
        <f>D39</f>
        <v>25611259.099999998</v>
      </c>
    </row>
    <row r="40" spans="1:13" ht="8.25" customHeight="1" x14ac:dyDescent="0.2"/>
    <row r="41" spans="1:13" x14ac:dyDescent="0.2">
      <c r="A41" s="3" t="s">
        <v>5</v>
      </c>
    </row>
    <row r="42" spans="1:13" x14ac:dyDescent="0.2">
      <c r="A42" s="1" t="s">
        <v>63</v>
      </c>
      <c r="E42" s="4">
        <f>[1]INGRESOS!Q98</f>
        <v>1839247.34</v>
      </c>
    </row>
    <row r="43" spans="1:13" ht="6" customHeight="1" x14ac:dyDescent="0.2"/>
    <row r="44" spans="1:13" x14ac:dyDescent="0.2">
      <c r="A44" s="1" t="s">
        <v>64</v>
      </c>
      <c r="E44" s="15">
        <f>E4+E39+E42</f>
        <v>118123533.08</v>
      </c>
      <c r="G44" s="1" t="s">
        <v>65</v>
      </c>
      <c r="K44" s="15">
        <f>K20+K36</f>
        <v>118123533.07999998</v>
      </c>
    </row>
    <row r="46" spans="1:13" x14ac:dyDescent="0.2">
      <c r="E46" s="4"/>
      <c r="G46" s="16">
        <f>E44-K44</f>
        <v>0</v>
      </c>
    </row>
    <row r="47" spans="1:13" ht="15" x14ac:dyDescent="0.25">
      <c r="D47" s="4"/>
    </row>
    <row r="48" spans="1:13" ht="15" x14ac:dyDescent="0.25">
      <c r="D48" s="4"/>
      <c r="G48" s="16"/>
    </row>
    <row r="49" spans="4:7" ht="15" x14ac:dyDescent="0.25">
      <c r="D49" s="4"/>
      <c r="G49" s="4"/>
    </row>
    <row r="50" spans="4:7" ht="15" x14ac:dyDescent="0.25">
      <c r="D50" s="4"/>
      <c r="G50" s="16"/>
    </row>
    <row r="52" spans="4:7" ht="15" x14ac:dyDescent="0.25">
      <c r="G52" s="16"/>
    </row>
    <row r="53" spans="4:7" ht="15" x14ac:dyDescent="0.25">
      <c r="G53" s="31"/>
    </row>
  </sheetData>
  <pageMargins left="0" right="0" top="0.39370078740157483" bottom="0" header="0" footer="0"/>
  <pageSetup paperSize="9" orientation="landscape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topLeftCell="A27" workbookViewId="0">
      <selection activeCell="I16" sqref="I16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3.85546875" style="1" bestFit="1" customWidth="1"/>
    <col min="5" max="5" width="13.7109375" style="1" bestFit="1" customWidth="1"/>
    <col min="6" max="6" width="6.85546875" style="1" customWidth="1"/>
    <col min="7" max="7" width="24.42578125" style="1" customWidth="1"/>
    <col min="8" max="8" width="11.42578125" style="1"/>
    <col min="9" max="9" width="12.7109375" style="1" bestFit="1" customWidth="1"/>
    <col min="10" max="10" width="10.28515625" style="1" customWidth="1"/>
    <col min="11" max="11" width="14.28515625" style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85546875" style="1" bestFit="1" customWidth="1"/>
    <col min="261" max="261" width="13.7109375" style="1" bestFit="1" customWidth="1"/>
    <col min="262" max="262" width="6.85546875" style="1" customWidth="1"/>
    <col min="263" max="263" width="24.42578125" style="1" customWidth="1"/>
    <col min="264" max="264" width="11.42578125" style="1"/>
    <col min="265" max="265" width="12.7109375" style="1" bestFit="1" customWidth="1"/>
    <col min="266" max="266" width="10.28515625" style="1" customWidth="1"/>
    <col min="267" max="267" width="14.28515625" style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85546875" style="1" bestFit="1" customWidth="1"/>
    <col min="517" max="517" width="13.7109375" style="1" bestFit="1" customWidth="1"/>
    <col min="518" max="518" width="6.85546875" style="1" customWidth="1"/>
    <col min="519" max="519" width="24.42578125" style="1" customWidth="1"/>
    <col min="520" max="520" width="11.42578125" style="1"/>
    <col min="521" max="521" width="12.7109375" style="1" bestFit="1" customWidth="1"/>
    <col min="522" max="522" width="10.28515625" style="1" customWidth="1"/>
    <col min="523" max="523" width="14.28515625" style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85546875" style="1" bestFit="1" customWidth="1"/>
    <col min="773" max="773" width="13.7109375" style="1" bestFit="1" customWidth="1"/>
    <col min="774" max="774" width="6.85546875" style="1" customWidth="1"/>
    <col min="775" max="775" width="24.42578125" style="1" customWidth="1"/>
    <col min="776" max="776" width="11.42578125" style="1"/>
    <col min="777" max="777" width="12.7109375" style="1" bestFit="1" customWidth="1"/>
    <col min="778" max="778" width="10.28515625" style="1" customWidth="1"/>
    <col min="779" max="779" width="14.28515625" style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85546875" style="1" bestFit="1" customWidth="1"/>
    <col min="1029" max="1029" width="13.7109375" style="1" bestFit="1" customWidth="1"/>
    <col min="1030" max="1030" width="6.85546875" style="1" customWidth="1"/>
    <col min="1031" max="1031" width="24.42578125" style="1" customWidth="1"/>
    <col min="1032" max="1032" width="11.42578125" style="1"/>
    <col min="1033" max="1033" width="12.7109375" style="1" bestFit="1" customWidth="1"/>
    <col min="1034" max="1034" width="10.28515625" style="1" customWidth="1"/>
    <col min="1035" max="1035" width="14.28515625" style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85546875" style="1" bestFit="1" customWidth="1"/>
    <col min="1285" max="1285" width="13.7109375" style="1" bestFit="1" customWidth="1"/>
    <col min="1286" max="1286" width="6.85546875" style="1" customWidth="1"/>
    <col min="1287" max="1287" width="24.42578125" style="1" customWidth="1"/>
    <col min="1288" max="1288" width="11.42578125" style="1"/>
    <col min="1289" max="1289" width="12.7109375" style="1" bestFit="1" customWidth="1"/>
    <col min="1290" max="1290" width="10.28515625" style="1" customWidth="1"/>
    <col min="1291" max="1291" width="14.28515625" style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85546875" style="1" bestFit="1" customWidth="1"/>
    <col min="1541" max="1541" width="13.7109375" style="1" bestFit="1" customWidth="1"/>
    <col min="1542" max="1542" width="6.85546875" style="1" customWidth="1"/>
    <col min="1543" max="1543" width="24.42578125" style="1" customWidth="1"/>
    <col min="1544" max="1544" width="11.42578125" style="1"/>
    <col min="1545" max="1545" width="12.7109375" style="1" bestFit="1" customWidth="1"/>
    <col min="1546" max="1546" width="10.28515625" style="1" customWidth="1"/>
    <col min="1547" max="1547" width="14.28515625" style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85546875" style="1" bestFit="1" customWidth="1"/>
    <col min="1797" max="1797" width="13.7109375" style="1" bestFit="1" customWidth="1"/>
    <col min="1798" max="1798" width="6.85546875" style="1" customWidth="1"/>
    <col min="1799" max="1799" width="24.42578125" style="1" customWidth="1"/>
    <col min="1800" max="1800" width="11.42578125" style="1"/>
    <col min="1801" max="1801" width="12.7109375" style="1" bestFit="1" customWidth="1"/>
    <col min="1802" max="1802" width="10.28515625" style="1" customWidth="1"/>
    <col min="1803" max="1803" width="14.28515625" style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85546875" style="1" bestFit="1" customWidth="1"/>
    <col min="2053" max="2053" width="13.7109375" style="1" bestFit="1" customWidth="1"/>
    <col min="2054" max="2054" width="6.85546875" style="1" customWidth="1"/>
    <col min="2055" max="2055" width="24.42578125" style="1" customWidth="1"/>
    <col min="2056" max="2056" width="11.42578125" style="1"/>
    <col min="2057" max="2057" width="12.7109375" style="1" bestFit="1" customWidth="1"/>
    <col min="2058" max="2058" width="10.28515625" style="1" customWidth="1"/>
    <col min="2059" max="2059" width="14.28515625" style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85546875" style="1" bestFit="1" customWidth="1"/>
    <col min="2309" max="2309" width="13.7109375" style="1" bestFit="1" customWidth="1"/>
    <col min="2310" max="2310" width="6.85546875" style="1" customWidth="1"/>
    <col min="2311" max="2311" width="24.42578125" style="1" customWidth="1"/>
    <col min="2312" max="2312" width="11.42578125" style="1"/>
    <col min="2313" max="2313" width="12.7109375" style="1" bestFit="1" customWidth="1"/>
    <col min="2314" max="2314" width="10.28515625" style="1" customWidth="1"/>
    <col min="2315" max="2315" width="14.28515625" style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85546875" style="1" bestFit="1" customWidth="1"/>
    <col min="2565" max="2565" width="13.7109375" style="1" bestFit="1" customWidth="1"/>
    <col min="2566" max="2566" width="6.85546875" style="1" customWidth="1"/>
    <col min="2567" max="2567" width="24.42578125" style="1" customWidth="1"/>
    <col min="2568" max="2568" width="11.42578125" style="1"/>
    <col min="2569" max="2569" width="12.7109375" style="1" bestFit="1" customWidth="1"/>
    <col min="2570" max="2570" width="10.28515625" style="1" customWidth="1"/>
    <col min="2571" max="2571" width="14.28515625" style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85546875" style="1" bestFit="1" customWidth="1"/>
    <col min="2821" max="2821" width="13.7109375" style="1" bestFit="1" customWidth="1"/>
    <col min="2822" max="2822" width="6.85546875" style="1" customWidth="1"/>
    <col min="2823" max="2823" width="24.42578125" style="1" customWidth="1"/>
    <col min="2824" max="2824" width="11.42578125" style="1"/>
    <col min="2825" max="2825" width="12.7109375" style="1" bestFit="1" customWidth="1"/>
    <col min="2826" max="2826" width="10.28515625" style="1" customWidth="1"/>
    <col min="2827" max="2827" width="14.28515625" style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85546875" style="1" bestFit="1" customWidth="1"/>
    <col min="3077" max="3077" width="13.7109375" style="1" bestFit="1" customWidth="1"/>
    <col min="3078" max="3078" width="6.85546875" style="1" customWidth="1"/>
    <col min="3079" max="3079" width="24.42578125" style="1" customWidth="1"/>
    <col min="3080" max="3080" width="11.42578125" style="1"/>
    <col min="3081" max="3081" width="12.7109375" style="1" bestFit="1" customWidth="1"/>
    <col min="3082" max="3082" width="10.28515625" style="1" customWidth="1"/>
    <col min="3083" max="3083" width="14.28515625" style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85546875" style="1" bestFit="1" customWidth="1"/>
    <col min="3333" max="3333" width="13.7109375" style="1" bestFit="1" customWidth="1"/>
    <col min="3334" max="3334" width="6.85546875" style="1" customWidth="1"/>
    <col min="3335" max="3335" width="24.42578125" style="1" customWidth="1"/>
    <col min="3336" max="3336" width="11.42578125" style="1"/>
    <col min="3337" max="3337" width="12.7109375" style="1" bestFit="1" customWidth="1"/>
    <col min="3338" max="3338" width="10.28515625" style="1" customWidth="1"/>
    <col min="3339" max="3339" width="14.28515625" style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85546875" style="1" bestFit="1" customWidth="1"/>
    <col min="3589" max="3589" width="13.7109375" style="1" bestFit="1" customWidth="1"/>
    <col min="3590" max="3590" width="6.85546875" style="1" customWidth="1"/>
    <col min="3591" max="3591" width="24.42578125" style="1" customWidth="1"/>
    <col min="3592" max="3592" width="11.42578125" style="1"/>
    <col min="3593" max="3593" width="12.7109375" style="1" bestFit="1" customWidth="1"/>
    <col min="3594" max="3594" width="10.28515625" style="1" customWidth="1"/>
    <col min="3595" max="3595" width="14.28515625" style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85546875" style="1" bestFit="1" customWidth="1"/>
    <col min="3845" max="3845" width="13.7109375" style="1" bestFit="1" customWidth="1"/>
    <col min="3846" max="3846" width="6.85546875" style="1" customWidth="1"/>
    <col min="3847" max="3847" width="24.42578125" style="1" customWidth="1"/>
    <col min="3848" max="3848" width="11.42578125" style="1"/>
    <col min="3849" max="3849" width="12.7109375" style="1" bestFit="1" customWidth="1"/>
    <col min="3850" max="3850" width="10.28515625" style="1" customWidth="1"/>
    <col min="3851" max="3851" width="14.28515625" style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85546875" style="1" bestFit="1" customWidth="1"/>
    <col min="4101" max="4101" width="13.7109375" style="1" bestFit="1" customWidth="1"/>
    <col min="4102" max="4102" width="6.85546875" style="1" customWidth="1"/>
    <col min="4103" max="4103" width="24.42578125" style="1" customWidth="1"/>
    <col min="4104" max="4104" width="11.42578125" style="1"/>
    <col min="4105" max="4105" width="12.7109375" style="1" bestFit="1" customWidth="1"/>
    <col min="4106" max="4106" width="10.28515625" style="1" customWidth="1"/>
    <col min="4107" max="4107" width="14.28515625" style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85546875" style="1" bestFit="1" customWidth="1"/>
    <col min="4357" max="4357" width="13.7109375" style="1" bestFit="1" customWidth="1"/>
    <col min="4358" max="4358" width="6.85546875" style="1" customWidth="1"/>
    <col min="4359" max="4359" width="24.42578125" style="1" customWidth="1"/>
    <col min="4360" max="4360" width="11.42578125" style="1"/>
    <col min="4361" max="4361" width="12.7109375" style="1" bestFit="1" customWidth="1"/>
    <col min="4362" max="4362" width="10.28515625" style="1" customWidth="1"/>
    <col min="4363" max="4363" width="14.28515625" style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85546875" style="1" bestFit="1" customWidth="1"/>
    <col min="4613" max="4613" width="13.7109375" style="1" bestFit="1" customWidth="1"/>
    <col min="4614" max="4614" width="6.85546875" style="1" customWidth="1"/>
    <col min="4615" max="4615" width="24.42578125" style="1" customWidth="1"/>
    <col min="4616" max="4616" width="11.42578125" style="1"/>
    <col min="4617" max="4617" width="12.7109375" style="1" bestFit="1" customWidth="1"/>
    <col min="4618" max="4618" width="10.28515625" style="1" customWidth="1"/>
    <col min="4619" max="4619" width="14.28515625" style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85546875" style="1" bestFit="1" customWidth="1"/>
    <col min="4869" max="4869" width="13.7109375" style="1" bestFit="1" customWidth="1"/>
    <col min="4870" max="4870" width="6.85546875" style="1" customWidth="1"/>
    <col min="4871" max="4871" width="24.42578125" style="1" customWidth="1"/>
    <col min="4872" max="4872" width="11.42578125" style="1"/>
    <col min="4873" max="4873" width="12.7109375" style="1" bestFit="1" customWidth="1"/>
    <col min="4874" max="4874" width="10.28515625" style="1" customWidth="1"/>
    <col min="4875" max="4875" width="14.28515625" style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85546875" style="1" bestFit="1" customWidth="1"/>
    <col min="5125" max="5125" width="13.7109375" style="1" bestFit="1" customWidth="1"/>
    <col min="5126" max="5126" width="6.85546875" style="1" customWidth="1"/>
    <col min="5127" max="5127" width="24.42578125" style="1" customWidth="1"/>
    <col min="5128" max="5128" width="11.42578125" style="1"/>
    <col min="5129" max="5129" width="12.7109375" style="1" bestFit="1" customWidth="1"/>
    <col min="5130" max="5130" width="10.28515625" style="1" customWidth="1"/>
    <col min="5131" max="5131" width="14.28515625" style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85546875" style="1" bestFit="1" customWidth="1"/>
    <col min="5381" max="5381" width="13.7109375" style="1" bestFit="1" customWidth="1"/>
    <col min="5382" max="5382" width="6.85546875" style="1" customWidth="1"/>
    <col min="5383" max="5383" width="24.42578125" style="1" customWidth="1"/>
    <col min="5384" max="5384" width="11.42578125" style="1"/>
    <col min="5385" max="5385" width="12.7109375" style="1" bestFit="1" customWidth="1"/>
    <col min="5386" max="5386" width="10.28515625" style="1" customWidth="1"/>
    <col min="5387" max="5387" width="14.28515625" style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85546875" style="1" bestFit="1" customWidth="1"/>
    <col min="5637" max="5637" width="13.7109375" style="1" bestFit="1" customWidth="1"/>
    <col min="5638" max="5638" width="6.85546875" style="1" customWidth="1"/>
    <col min="5639" max="5639" width="24.42578125" style="1" customWidth="1"/>
    <col min="5640" max="5640" width="11.42578125" style="1"/>
    <col min="5641" max="5641" width="12.7109375" style="1" bestFit="1" customWidth="1"/>
    <col min="5642" max="5642" width="10.28515625" style="1" customWidth="1"/>
    <col min="5643" max="5643" width="14.28515625" style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85546875" style="1" bestFit="1" customWidth="1"/>
    <col min="5893" max="5893" width="13.7109375" style="1" bestFit="1" customWidth="1"/>
    <col min="5894" max="5894" width="6.85546875" style="1" customWidth="1"/>
    <col min="5895" max="5895" width="24.42578125" style="1" customWidth="1"/>
    <col min="5896" max="5896" width="11.42578125" style="1"/>
    <col min="5897" max="5897" width="12.7109375" style="1" bestFit="1" customWidth="1"/>
    <col min="5898" max="5898" width="10.28515625" style="1" customWidth="1"/>
    <col min="5899" max="5899" width="14.28515625" style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85546875" style="1" bestFit="1" customWidth="1"/>
    <col min="6149" max="6149" width="13.7109375" style="1" bestFit="1" customWidth="1"/>
    <col min="6150" max="6150" width="6.85546875" style="1" customWidth="1"/>
    <col min="6151" max="6151" width="24.42578125" style="1" customWidth="1"/>
    <col min="6152" max="6152" width="11.42578125" style="1"/>
    <col min="6153" max="6153" width="12.7109375" style="1" bestFit="1" customWidth="1"/>
    <col min="6154" max="6154" width="10.28515625" style="1" customWidth="1"/>
    <col min="6155" max="6155" width="14.28515625" style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85546875" style="1" bestFit="1" customWidth="1"/>
    <col min="6405" max="6405" width="13.7109375" style="1" bestFit="1" customWidth="1"/>
    <col min="6406" max="6406" width="6.85546875" style="1" customWidth="1"/>
    <col min="6407" max="6407" width="24.42578125" style="1" customWidth="1"/>
    <col min="6408" max="6408" width="11.42578125" style="1"/>
    <col min="6409" max="6409" width="12.7109375" style="1" bestFit="1" customWidth="1"/>
    <col min="6410" max="6410" width="10.28515625" style="1" customWidth="1"/>
    <col min="6411" max="6411" width="14.28515625" style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85546875" style="1" bestFit="1" customWidth="1"/>
    <col min="6661" max="6661" width="13.7109375" style="1" bestFit="1" customWidth="1"/>
    <col min="6662" max="6662" width="6.85546875" style="1" customWidth="1"/>
    <col min="6663" max="6663" width="24.42578125" style="1" customWidth="1"/>
    <col min="6664" max="6664" width="11.42578125" style="1"/>
    <col min="6665" max="6665" width="12.7109375" style="1" bestFit="1" customWidth="1"/>
    <col min="6666" max="6666" width="10.28515625" style="1" customWidth="1"/>
    <col min="6667" max="6667" width="14.28515625" style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85546875" style="1" bestFit="1" customWidth="1"/>
    <col min="6917" max="6917" width="13.7109375" style="1" bestFit="1" customWidth="1"/>
    <col min="6918" max="6918" width="6.85546875" style="1" customWidth="1"/>
    <col min="6919" max="6919" width="24.42578125" style="1" customWidth="1"/>
    <col min="6920" max="6920" width="11.42578125" style="1"/>
    <col min="6921" max="6921" width="12.7109375" style="1" bestFit="1" customWidth="1"/>
    <col min="6922" max="6922" width="10.28515625" style="1" customWidth="1"/>
    <col min="6923" max="6923" width="14.28515625" style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85546875" style="1" bestFit="1" customWidth="1"/>
    <col min="7173" max="7173" width="13.7109375" style="1" bestFit="1" customWidth="1"/>
    <col min="7174" max="7174" width="6.85546875" style="1" customWidth="1"/>
    <col min="7175" max="7175" width="24.42578125" style="1" customWidth="1"/>
    <col min="7176" max="7176" width="11.42578125" style="1"/>
    <col min="7177" max="7177" width="12.7109375" style="1" bestFit="1" customWidth="1"/>
    <col min="7178" max="7178" width="10.28515625" style="1" customWidth="1"/>
    <col min="7179" max="7179" width="14.28515625" style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85546875" style="1" bestFit="1" customWidth="1"/>
    <col min="7429" max="7429" width="13.7109375" style="1" bestFit="1" customWidth="1"/>
    <col min="7430" max="7430" width="6.85546875" style="1" customWidth="1"/>
    <col min="7431" max="7431" width="24.42578125" style="1" customWidth="1"/>
    <col min="7432" max="7432" width="11.42578125" style="1"/>
    <col min="7433" max="7433" width="12.7109375" style="1" bestFit="1" customWidth="1"/>
    <col min="7434" max="7434" width="10.28515625" style="1" customWidth="1"/>
    <col min="7435" max="7435" width="14.28515625" style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85546875" style="1" bestFit="1" customWidth="1"/>
    <col min="7685" max="7685" width="13.7109375" style="1" bestFit="1" customWidth="1"/>
    <col min="7686" max="7686" width="6.85546875" style="1" customWidth="1"/>
    <col min="7687" max="7687" width="24.42578125" style="1" customWidth="1"/>
    <col min="7688" max="7688" width="11.42578125" style="1"/>
    <col min="7689" max="7689" width="12.7109375" style="1" bestFit="1" customWidth="1"/>
    <col min="7690" max="7690" width="10.28515625" style="1" customWidth="1"/>
    <col min="7691" max="7691" width="14.28515625" style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85546875" style="1" bestFit="1" customWidth="1"/>
    <col min="7941" max="7941" width="13.7109375" style="1" bestFit="1" customWidth="1"/>
    <col min="7942" max="7942" width="6.85546875" style="1" customWidth="1"/>
    <col min="7943" max="7943" width="24.42578125" style="1" customWidth="1"/>
    <col min="7944" max="7944" width="11.42578125" style="1"/>
    <col min="7945" max="7945" width="12.7109375" style="1" bestFit="1" customWidth="1"/>
    <col min="7946" max="7946" width="10.28515625" style="1" customWidth="1"/>
    <col min="7947" max="7947" width="14.28515625" style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85546875" style="1" bestFit="1" customWidth="1"/>
    <col min="8197" max="8197" width="13.7109375" style="1" bestFit="1" customWidth="1"/>
    <col min="8198" max="8198" width="6.85546875" style="1" customWidth="1"/>
    <col min="8199" max="8199" width="24.42578125" style="1" customWidth="1"/>
    <col min="8200" max="8200" width="11.42578125" style="1"/>
    <col min="8201" max="8201" width="12.7109375" style="1" bestFit="1" customWidth="1"/>
    <col min="8202" max="8202" width="10.28515625" style="1" customWidth="1"/>
    <col min="8203" max="8203" width="14.28515625" style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85546875" style="1" bestFit="1" customWidth="1"/>
    <col min="8453" max="8453" width="13.7109375" style="1" bestFit="1" customWidth="1"/>
    <col min="8454" max="8454" width="6.85546875" style="1" customWidth="1"/>
    <col min="8455" max="8455" width="24.42578125" style="1" customWidth="1"/>
    <col min="8456" max="8456" width="11.42578125" style="1"/>
    <col min="8457" max="8457" width="12.7109375" style="1" bestFit="1" customWidth="1"/>
    <col min="8458" max="8458" width="10.28515625" style="1" customWidth="1"/>
    <col min="8459" max="8459" width="14.28515625" style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85546875" style="1" bestFit="1" customWidth="1"/>
    <col min="8709" max="8709" width="13.7109375" style="1" bestFit="1" customWidth="1"/>
    <col min="8710" max="8710" width="6.85546875" style="1" customWidth="1"/>
    <col min="8711" max="8711" width="24.42578125" style="1" customWidth="1"/>
    <col min="8712" max="8712" width="11.42578125" style="1"/>
    <col min="8713" max="8713" width="12.7109375" style="1" bestFit="1" customWidth="1"/>
    <col min="8714" max="8714" width="10.28515625" style="1" customWidth="1"/>
    <col min="8715" max="8715" width="14.28515625" style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85546875" style="1" bestFit="1" customWidth="1"/>
    <col min="8965" max="8965" width="13.7109375" style="1" bestFit="1" customWidth="1"/>
    <col min="8966" max="8966" width="6.85546875" style="1" customWidth="1"/>
    <col min="8967" max="8967" width="24.42578125" style="1" customWidth="1"/>
    <col min="8968" max="8968" width="11.42578125" style="1"/>
    <col min="8969" max="8969" width="12.7109375" style="1" bestFit="1" customWidth="1"/>
    <col min="8970" max="8970" width="10.28515625" style="1" customWidth="1"/>
    <col min="8971" max="8971" width="14.28515625" style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85546875" style="1" bestFit="1" customWidth="1"/>
    <col min="9221" max="9221" width="13.7109375" style="1" bestFit="1" customWidth="1"/>
    <col min="9222" max="9222" width="6.85546875" style="1" customWidth="1"/>
    <col min="9223" max="9223" width="24.42578125" style="1" customWidth="1"/>
    <col min="9224" max="9224" width="11.42578125" style="1"/>
    <col min="9225" max="9225" width="12.7109375" style="1" bestFit="1" customWidth="1"/>
    <col min="9226" max="9226" width="10.28515625" style="1" customWidth="1"/>
    <col min="9227" max="9227" width="14.28515625" style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85546875" style="1" bestFit="1" customWidth="1"/>
    <col min="9477" max="9477" width="13.7109375" style="1" bestFit="1" customWidth="1"/>
    <col min="9478" max="9478" width="6.85546875" style="1" customWidth="1"/>
    <col min="9479" max="9479" width="24.42578125" style="1" customWidth="1"/>
    <col min="9480" max="9480" width="11.42578125" style="1"/>
    <col min="9481" max="9481" width="12.7109375" style="1" bestFit="1" customWidth="1"/>
    <col min="9482" max="9482" width="10.28515625" style="1" customWidth="1"/>
    <col min="9483" max="9483" width="14.28515625" style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85546875" style="1" bestFit="1" customWidth="1"/>
    <col min="9733" max="9733" width="13.7109375" style="1" bestFit="1" customWidth="1"/>
    <col min="9734" max="9734" width="6.85546875" style="1" customWidth="1"/>
    <col min="9735" max="9735" width="24.42578125" style="1" customWidth="1"/>
    <col min="9736" max="9736" width="11.42578125" style="1"/>
    <col min="9737" max="9737" width="12.7109375" style="1" bestFit="1" customWidth="1"/>
    <col min="9738" max="9738" width="10.28515625" style="1" customWidth="1"/>
    <col min="9739" max="9739" width="14.28515625" style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85546875" style="1" bestFit="1" customWidth="1"/>
    <col min="9989" max="9989" width="13.7109375" style="1" bestFit="1" customWidth="1"/>
    <col min="9990" max="9990" width="6.85546875" style="1" customWidth="1"/>
    <col min="9991" max="9991" width="24.42578125" style="1" customWidth="1"/>
    <col min="9992" max="9992" width="11.42578125" style="1"/>
    <col min="9993" max="9993" width="12.7109375" style="1" bestFit="1" customWidth="1"/>
    <col min="9994" max="9994" width="10.28515625" style="1" customWidth="1"/>
    <col min="9995" max="9995" width="14.28515625" style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85546875" style="1" bestFit="1" customWidth="1"/>
    <col min="10245" max="10245" width="13.7109375" style="1" bestFit="1" customWidth="1"/>
    <col min="10246" max="10246" width="6.85546875" style="1" customWidth="1"/>
    <col min="10247" max="10247" width="24.42578125" style="1" customWidth="1"/>
    <col min="10248" max="10248" width="11.42578125" style="1"/>
    <col min="10249" max="10249" width="12.7109375" style="1" bestFit="1" customWidth="1"/>
    <col min="10250" max="10250" width="10.28515625" style="1" customWidth="1"/>
    <col min="10251" max="10251" width="14.28515625" style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85546875" style="1" bestFit="1" customWidth="1"/>
    <col min="10501" max="10501" width="13.7109375" style="1" bestFit="1" customWidth="1"/>
    <col min="10502" max="10502" width="6.85546875" style="1" customWidth="1"/>
    <col min="10503" max="10503" width="24.42578125" style="1" customWidth="1"/>
    <col min="10504" max="10504" width="11.42578125" style="1"/>
    <col min="10505" max="10505" width="12.7109375" style="1" bestFit="1" customWidth="1"/>
    <col min="10506" max="10506" width="10.28515625" style="1" customWidth="1"/>
    <col min="10507" max="10507" width="14.28515625" style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85546875" style="1" bestFit="1" customWidth="1"/>
    <col min="10757" max="10757" width="13.7109375" style="1" bestFit="1" customWidth="1"/>
    <col min="10758" max="10758" width="6.85546875" style="1" customWidth="1"/>
    <col min="10759" max="10759" width="24.42578125" style="1" customWidth="1"/>
    <col min="10760" max="10760" width="11.42578125" style="1"/>
    <col min="10761" max="10761" width="12.7109375" style="1" bestFit="1" customWidth="1"/>
    <col min="10762" max="10762" width="10.28515625" style="1" customWidth="1"/>
    <col min="10763" max="10763" width="14.28515625" style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85546875" style="1" bestFit="1" customWidth="1"/>
    <col min="11013" max="11013" width="13.7109375" style="1" bestFit="1" customWidth="1"/>
    <col min="11014" max="11014" width="6.85546875" style="1" customWidth="1"/>
    <col min="11015" max="11015" width="24.42578125" style="1" customWidth="1"/>
    <col min="11016" max="11016" width="11.42578125" style="1"/>
    <col min="11017" max="11017" width="12.7109375" style="1" bestFit="1" customWidth="1"/>
    <col min="11018" max="11018" width="10.28515625" style="1" customWidth="1"/>
    <col min="11019" max="11019" width="14.28515625" style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85546875" style="1" bestFit="1" customWidth="1"/>
    <col min="11269" max="11269" width="13.7109375" style="1" bestFit="1" customWidth="1"/>
    <col min="11270" max="11270" width="6.85546875" style="1" customWidth="1"/>
    <col min="11271" max="11271" width="24.42578125" style="1" customWidth="1"/>
    <col min="11272" max="11272" width="11.42578125" style="1"/>
    <col min="11273" max="11273" width="12.7109375" style="1" bestFit="1" customWidth="1"/>
    <col min="11274" max="11274" width="10.28515625" style="1" customWidth="1"/>
    <col min="11275" max="11275" width="14.28515625" style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85546875" style="1" bestFit="1" customWidth="1"/>
    <col min="11525" max="11525" width="13.7109375" style="1" bestFit="1" customWidth="1"/>
    <col min="11526" max="11526" width="6.85546875" style="1" customWidth="1"/>
    <col min="11527" max="11527" width="24.42578125" style="1" customWidth="1"/>
    <col min="11528" max="11528" width="11.42578125" style="1"/>
    <col min="11529" max="11529" width="12.7109375" style="1" bestFit="1" customWidth="1"/>
    <col min="11530" max="11530" width="10.28515625" style="1" customWidth="1"/>
    <col min="11531" max="11531" width="14.28515625" style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85546875" style="1" bestFit="1" customWidth="1"/>
    <col min="11781" max="11781" width="13.7109375" style="1" bestFit="1" customWidth="1"/>
    <col min="11782" max="11782" width="6.85546875" style="1" customWidth="1"/>
    <col min="11783" max="11783" width="24.42578125" style="1" customWidth="1"/>
    <col min="11784" max="11784" width="11.42578125" style="1"/>
    <col min="11785" max="11785" width="12.7109375" style="1" bestFit="1" customWidth="1"/>
    <col min="11786" max="11786" width="10.28515625" style="1" customWidth="1"/>
    <col min="11787" max="11787" width="14.28515625" style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85546875" style="1" bestFit="1" customWidth="1"/>
    <col min="12037" max="12037" width="13.7109375" style="1" bestFit="1" customWidth="1"/>
    <col min="12038" max="12038" width="6.85546875" style="1" customWidth="1"/>
    <col min="12039" max="12039" width="24.42578125" style="1" customWidth="1"/>
    <col min="12040" max="12040" width="11.42578125" style="1"/>
    <col min="12041" max="12041" width="12.7109375" style="1" bestFit="1" customWidth="1"/>
    <col min="12042" max="12042" width="10.28515625" style="1" customWidth="1"/>
    <col min="12043" max="12043" width="14.28515625" style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85546875" style="1" bestFit="1" customWidth="1"/>
    <col min="12293" max="12293" width="13.7109375" style="1" bestFit="1" customWidth="1"/>
    <col min="12294" max="12294" width="6.85546875" style="1" customWidth="1"/>
    <col min="12295" max="12295" width="24.42578125" style="1" customWidth="1"/>
    <col min="12296" max="12296" width="11.42578125" style="1"/>
    <col min="12297" max="12297" width="12.7109375" style="1" bestFit="1" customWidth="1"/>
    <col min="12298" max="12298" width="10.28515625" style="1" customWidth="1"/>
    <col min="12299" max="12299" width="14.28515625" style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85546875" style="1" bestFit="1" customWidth="1"/>
    <col min="12549" max="12549" width="13.7109375" style="1" bestFit="1" customWidth="1"/>
    <col min="12550" max="12550" width="6.85546875" style="1" customWidth="1"/>
    <col min="12551" max="12551" width="24.42578125" style="1" customWidth="1"/>
    <col min="12552" max="12552" width="11.42578125" style="1"/>
    <col min="12553" max="12553" width="12.7109375" style="1" bestFit="1" customWidth="1"/>
    <col min="12554" max="12554" width="10.28515625" style="1" customWidth="1"/>
    <col min="12555" max="12555" width="14.28515625" style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85546875" style="1" bestFit="1" customWidth="1"/>
    <col min="12805" max="12805" width="13.7109375" style="1" bestFit="1" customWidth="1"/>
    <col min="12806" max="12806" width="6.85546875" style="1" customWidth="1"/>
    <col min="12807" max="12807" width="24.42578125" style="1" customWidth="1"/>
    <col min="12808" max="12808" width="11.42578125" style="1"/>
    <col min="12809" max="12809" width="12.7109375" style="1" bestFit="1" customWidth="1"/>
    <col min="12810" max="12810" width="10.28515625" style="1" customWidth="1"/>
    <col min="12811" max="12811" width="14.28515625" style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85546875" style="1" bestFit="1" customWidth="1"/>
    <col min="13061" max="13061" width="13.7109375" style="1" bestFit="1" customWidth="1"/>
    <col min="13062" max="13062" width="6.85546875" style="1" customWidth="1"/>
    <col min="13063" max="13063" width="24.42578125" style="1" customWidth="1"/>
    <col min="13064" max="13064" width="11.42578125" style="1"/>
    <col min="13065" max="13065" width="12.7109375" style="1" bestFit="1" customWidth="1"/>
    <col min="13066" max="13066" width="10.28515625" style="1" customWidth="1"/>
    <col min="13067" max="13067" width="14.28515625" style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85546875" style="1" bestFit="1" customWidth="1"/>
    <col min="13317" max="13317" width="13.7109375" style="1" bestFit="1" customWidth="1"/>
    <col min="13318" max="13318" width="6.85546875" style="1" customWidth="1"/>
    <col min="13319" max="13319" width="24.42578125" style="1" customWidth="1"/>
    <col min="13320" max="13320" width="11.42578125" style="1"/>
    <col min="13321" max="13321" width="12.7109375" style="1" bestFit="1" customWidth="1"/>
    <col min="13322" max="13322" width="10.28515625" style="1" customWidth="1"/>
    <col min="13323" max="13323" width="14.28515625" style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85546875" style="1" bestFit="1" customWidth="1"/>
    <col min="13573" max="13573" width="13.7109375" style="1" bestFit="1" customWidth="1"/>
    <col min="13574" max="13574" width="6.85546875" style="1" customWidth="1"/>
    <col min="13575" max="13575" width="24.42578125" style="1" customWidth="1"/>
    <col min="13576" max="13576" width="11.42578125" style="1"/>
    <col min="13577" max="13577" width="12.7109375" style="1" bestFit="1" customWidth="1"/>
    <col min="13578" max="13578" width="10.28515625" style="1" customWidth="1"/>
    <col min="13579" max="13579" width="14.28515625" style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85546875" style="1" bestFit="1" customWidth="1"/>
    <col min="13829" max="13829" width="13.7109375" style="1" bestFit="1" customWidth="1"/>
    <col min="13830" max="13830" width="6.85546875" style="1" customWidth="1"/>
    <col min="13831" max="13831" width="24.42578125" style="1" customWidth="1"/>
    <col min="13832" max="13832" width="11.42578125" style="1"/>
    <col min="13833" max="13833" width="12.7109375" style="1" bestFit="1" customWidth="1"/>
    <col min="13834" max="13834" width="10.28515625" style="1" customWidth="1"/>
    <col min="13835" max="13835" width="14.28515625" style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85546875" style="1" bestFit="1" customWidth="1"/>
    <col min="14085" max="14085" width="13.7109375" style="1" bestFit="1" customWidth="1"/>
    <col min="14086" max="14086" width="6.85546875" style="1" customWidth="1"/>
    <col min="14087" max="14087" width="24.42578125" style="1" customWidth="1"/>
    <col min="14088" max="14088" width="11.42578125" style="1"/>
    <col min="14089" max="14089" width="12.7109375" style="1" bestFit="1" customWidth="1"/>
    <col min="14090" max="14090" width="10.28515625" style="1" customWidth="1"/>
    <col min="14091" max="14091" width="14.28515625" style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85546875" style="1" bestFit="1" customWidth="1"/>
    <col min="14341" max="14341" width="13.7109375" style="1" bestFit="1" customWidth="1"/>
    <col min="14342" max="14342" width="6.85546875" style="1" customWidth="1"/>
    <col min="14343" max="14343" width="24.42578125" style="1" customWidth="1"/>
    <col min="14344" max="14344" width="11.42578125" style="1"/>
    <col min="14345" max="14345" width="12.7109375" style="1" bestFit="1" customWidth="1"/>
    <col min="14346" max="14346" width="10.28515625" style="1" customWidth="1"/>
    <col min="14347" max="14347" width="14.28515625" style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85546875" style="1" bestFit="1" customWidth="1"/>
    <col min="14597" max="14597" width="13.7109375" style="1" bestFit="1" customWidth="1"/>
    <col min="14598" max="14598" width="6.85546875" style="1" customWidth="1"/>
    <col min="14599" max="14599" width="24.42578125" style="1" customWidth="1"/>
    <col min="14600" max="14600" width="11.42578125" style="1"/>
    <col min="14601" max="14601" width="12.7109375" style="1" bestFit="1" customWidth="1"/>
    <col min="14602" max="14602" width="10.28515625" style="1" customWidth="1"/>
    <col min="14603" max="14603" width="14.28515625" style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85546875" style="1" bestFit="1" customWidth="1"/>
    <col min="14853" max="14853" width="13.7109375" style="1" bestFit="1" customWidth="1"/>
    <col min="14854" max="14854" width="6.85546875" style="1" customWidth="1"/>
    <col min="14855" max="14855" width="24.42578125" style="1" customWidth="1"/>
    <col min="14856" max="14856" width="11.42578125" style="1"/>
    <col min="14857" max="14857" width="12.7109375" style="1" bestFit="1" customWidth="1"/>
    <col min="14858" max="14858" width="10.28515625" style="1" customWidth="1"/>
    <col min="14859" max="14859" width="14.28515625" style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85546875" style="1" bestFit="1" customWidth="1"/>
    <col min="15109" max="15109" width="13.7109375" style="1" bestFit="1" customWidth="1"/>
    <col min="15110" max="15110" width="6.85546875" style="1" customWidth="1"/>
    <col min="15111" max="15111" width="24.42578125" style="1" customWidth="1"/>
    <col min="15112" max="15112" width="11.42578125" style="1"/>
    <col min="15113" max="15113" width="12.7109375" style="1" bestFit="1" customWidth="1"/>
    <col min="15114" max="15114" width="10.28515625" style="1" customWidth="1"/>
    <col min="15115" max="15115" width="14.28515625" style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85546875" style="1" bestFit="1" customWidth="1"/>
    <col min="15365" max="15365" width="13.7109375" style="1" bestFit="1" customWidth="1"/>
    <col min="15366" max="15366" width="6.85546875" style="1" customWidth="1"/>
    <col min="15367" max="15367" width="24.42578125" style="1" customWidth="1"/>
    <col min="15368" max="15368" width="11.42578125" style="1"/>
    <col min="15369" max="15369" width="12.7109375" style="1" bestFit="1" customWidth="1"/>
    <col min="15370" max="15370" width="10.28515625" style="1" customWidth="1"/>
    <col min="15371" max="15371" width="14.28515625" style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85546875" style="1" bestFit="1" customWidth="1"/>
    <col min="15621" max="15621" width="13.7109375" style="1" bestFit="1" customWidth="1"/>
    <col min="15622" max="15622" width="6.85546875" style="1" customWidth="1"/>
    <col min="15623" max="15623" width="24.42578125" style="1" customWidth="1"/>
    <col min="15624" max="15624" width="11.42578125" style="1"/>
    <col min="15625" max="15625" width="12.7109375" style="1" bestFit="1" customWidth="1"/>
    <col min="15626" max="15626" width="10.28515625" style="1" customWidth="1"/>
    <col min="15627" max="15627" width="14.28515625" style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85546875" style="1" bestFit="1" customWidth="1"/>
    <col min="15877" max="15877" width="13.7109375" style="1" bestFit="1" customWidth="1"/>
    <col min="15878" max="15878" width="6.85546875" style="1" customWidth="1"/>
    <col min="15879" max="15879" width="24.42578125" style="1" customWidth="1"/>
    <col min="15880" max="15880" width="11.42578125" style="1"/>
    <col min="15881" max="15881" width="12.7109375" style="1" bestFit="1" customWidth="1"/>
    <col min="15882" max="15882" width="10.28515625" style="1" customWidth="1"/>
    <col min="15883" max="15883" width="14.28515625" style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85546875" style="1" bestFit="1" customWidth="1"/>
    <col min="16133" max="16133" width="13.7109375" style="1" bestFit="1" customWidth="1"/>
    <col min="16134" max="16134" width="6.85546875" style="1" customWidth="1"/>
    <col min="16135" max="16135" width="24.42578125" style="1" customWidth="1"/>
    <col min="16136" max="16136" width="11.42578125" style="1"/>
    <col min="16137" max="16137" width="12.7109375" style="1" bestFit="1" customWidth="1"/>
    <col min="16138" max="16138" width="10.28515625" style="1" customWidth="1"/>
    <col min="16139" max="16139" width="14.28515625" style="1" customWidth="1"/>
    <col min="16140" max="16384" width="11.42578125" style="1"/>
  </cols>
  <sheetData>
    <row r="1" spans="1:11" x14ac:dyDescent="0.2">
      <c r="A1" s="1" t="s">
        <v>0</v>
      </c>
      <c r="J1" s="47" t="s">
        <v>88</v>
      </c>
    </row>
    <row r="2" spans="1:11" x14ac:dyDescent="0.2">
      <c r="A2" s="1" t="s">
        <v>2</v>
      </c>
      <c r="D2" s="2">
        <v>44561</v>
      </c>
    </row>
    <row r="4" spans="1:11" x14ac:dyDescent="0.2">
      <c r="A4" s="3" t="s">
        <v>3</v>
      </c>
      <c r="C4" s="2">
        <v>44531</v>
      </c>
      <c r="D4" s="4"/>
      <c r="E4" s="4">
        <f>'[1]I HCD nov'!I36</f>
        <v>83157121.819999978</v>
      </c>
      <c r="G4" s="3" t="s">
        <v>4</v>
      </c>
    </row>
    <row r="5" spans="1:11" x14ac:dyDescent="0.2">
      <c r="C5" s="2"/>
      <c r="D5" s="4"/>
      <c r="E5" s="4"/>
    </row>
    <row r="6" spans="1:11" x14ac:dyDescent="0.2">
      <c r="A6" s="3" t="s">
        <v>5</v>
      </c>
    </row>
    <row r="7" spans="1:11" x14ac:dyDescent="0.2">
      <c r="A7" s="3" t="s">
        <v>6</v>
      </c>
    </row>
    <row r="8" spans="1:11" x14ac:dyDescent="0.2">
      <c r="A8" s="1" t="s">
        <v>7</v>
      </c>
      <c r="D8" s="5">
        <f>[1]INGRESOS!R16</f>
        <v>127423.41</v>
      </c>
      <c r="J8" s="4"/>
    </row>
    <row r="9" spans="1:11" x14ac:dyDescent="0.2">
      <c r="A9" s="1" t="s">
        <v>8</v>
      </c>
      <c r="D9" s="5">
        <f>[1]INGRESOS!R17</f>
        <v>502562.91999999993</v>
      </c>
      <c r="G9" s="1" t="s">
        <v>9</v>
      </c>
      <c r="I9" s="4">
        <f>'[1]ord pago'!Q3160</f>
        <v>8965740.5100000016</v>
      </c>
    </row>
    <row r="10" spans="1:11" x14ac:dyDescent="0.2">
      <c r="A10" s="1" t="s">
        <v>10</v>
      </c>
      <c r="D10" s="5">
        <f>[1]INGRESOS!R18</f>
        <v>0</v>
      </c>
      <c r="G10" s="1" t="s">
        <v>11</v>
      </c>
      <c r="I10" s="4">
        <f>'[1]ord pago'!Q3162</f>
        <v>7433729.79</v>
      </c>
    </row>
    <row r="11" spans="1:11" x14ac:dyDescent="0.2">
      <c r="A11" s="1" t="s">
        <v>12</v>
      </c>
      <c r="D11" s="5">
        <f>[1]INGRESOS!R19</f>
        <v>29400</v>
      </c>
      <c r="G11" s="1" t="s">
        <v>13</v>
      </c>
      <c r="I11" s="4">
        <v>0</v>
      </c>
    </row>
    <row r="12" spans="1:11" x14ac:dyDescent="0.2">
      <c r="A12" s="1" t="s">
        <v>14</v>
      </c>
      <c r="D12" s="5">
        <f>[1]INGRESOS!R20</f>
        <v>0</v>
      </c>
      <c r="G12" s="1" t="s">
        <v>15</v>
      </c>
      <c r="I12" s="4">
        <f>'[1]ord pago'!Q3166</f>
        <v>978866.54</v>
      </c>
    </row>
    <row r="13" spans="1:11" x14ac:dyDescent="0.2">
      <c r="A13" s="1" t="s">
        <v>16</v>
      </c>
      <c r="D13" s="5">
        <f>[1]INGRESOS!R21</f>
        <v>13500</v>
      </c>
      <c r="G13" s="1" t="s">
        <v>17</v>
      </c>
      <c r="I13" s="4">
        <f>'[1]ord pago'!Q3168</f>
        <v>248592</v>
      </c>
    </row>
    <row r="14" spans="1:11" x14ac:dyDescent="0.2">
      <c r="A14" s="1" t="s">
        <v>18</v>
      </c>
      <c r="D14" s="5">
        <f>[1]INGRESOS!R22</f>
        <v>0</v>
      </c>
      <c r="G14" s="1" t="s">
        <v>19</v>
      </c>
      <c r="I14" s="4">
        <f>'[1]ord pago'!Q3169</f>
        <v>17134591.690000001</v>
      </c>
      <c r="J14" s="4"/>
    </row>
    <row r="15" spans="1:11" x14ac:dyDescent="0.2">
      <c r="A15" s="1" t="s">
        <v>20</v>
      </c>
      <c r="D15" s="5">
        <f>[1]INGRESOS!R23</f>
        <v>66316</v>
      </c>
      <c r="G15" s="1" t="s">
        <v>21</v>
      </c>
      <c r="I15" s="4">
        <f>'[1]ord pago'!Q3170</f>
        <v>0</v>
      </c>
      <c r="J15" s="7"/>
      <c r="K15" s="8"/>
    </row>
    <row r="16" spans="1:11" x14ac:dyDescent="0.2">
      <c r="A16" s="1" t="s">
        <v>22</v>
      </c>
      <c r="D16" s="5">
        <f>[1]INGRESOS!R24</f>
        <v>724340</v>
      </c>
      <c r="G16" s="1" t="s">
        <v>23</v>
      </c>
      <c r="I16" s="9">
        <f>SUM(I9:I15)</f>
        <v>34761520.530000001</v>
      </c>
      <c r="J16" s="10"/>
      <c r="K16" s="9">
        <f>I16</f>
        <v>34761520.530000001</v>
      </c>
    </row>
    <row r="17" spans="1:11" x14ac:dyDescent="0.2">
      <c r="A17" s="1" t="s">
        <v>24</v>
      </c>
      <c r="D17" s="5">
        <f>[1]INGRESOS!R25</f>
        <v>56601</v>
      </c>
      <c r="G17" s="3"/>
    </row>
    <row r="18" spans="1:11" x14ac:dyDescent="0.2">
      <c r="A18" s="1" t="s">
        <v>25</v>
      </c>
      <c r="D18" s="5">
        <f>[1]INGRESOS!R26</f>
        <v>71327.600000000006</v>
      </c>
      <c r="G18" s="3" t="s">
        <v>5</v>
      </c>
    </row>
    <row r="19" spans="1:11" ht="15" x14ac:dyDescent="0.25">
      <c r="A19" s="1" t="s">
        <v>26</v>
      </c>
      <c r="D19" s="5">
        <f>[1]INGRESOS!R27</f>
        <v>171661.87</v>
      </c>
      <c r="G19" s="1" t="s">
        <v>27</v>
      </c>
      <c r="K19" s="51">
        <f>'[1]ord pago'!Q3171</f>
        <v>1503528.71</v>
      </c>
    </row>
    <row r="20" spans="1:11" x14ac:dyDescent="0.2">
      <c r="A20" s="1" t="s">
        <v>28</v>
      </c>
      <c r="D20" s="5">
        <f>[1]INGRESOS!R28</f>
        <v>8424.4500000000007</v>
      </c>
      <c r="G20" s="1" t="s">
        <v>29</v>
      </c>
      <c r="K20" s="4">
        <v>0</v>
      </c>
    </row>
    <row r="21" spans="1:11" x14ac:dyDescent="0.2">
      <c r="A21" s="1" t="s">
        <v>30</v>
      </c>
      <c r="D21" s="5">
        <f>[1]INGRESOS!R29</f>
        <v>4000</v>
      </c>
      <c r="G21" s="1" t="s">
        <v>31</v>
      </c>
      <c r="K21" s="9">
        <f>+K16+K19+K20</f>
        <v>36265049.240000002</v>
      </c>
    </row>
    <row r="22" spans="1:11" x14ac:dyDescent="0.2">
      <c r="A22" s="1" t="s">
        <v>32</v>
      </c>
      <c r="D22" s="5">
        <f>[1]INGRESOS!R30</f>
        <v>4100</v>
      </c>
      <c r="K22" s="11"/>
    </row>
    <row r="23" spans="1:11" x14ac:dyDescent="0.2">
      <c r="A23" s="1" t="s">
        <v>33</v>
      </c>
      <c r="D23" s="5">
        <f>[1]INGRESOS!R31</f>
        <v>0</v>
      </c>
      <c r="G23" s="3" t="s">
        <v>35</v>
      </c>
      <c r="H23" s="12" t="s">
        <v>36</v>
      </c>
      <c r="I23" s="12">
        <f>D2</f>
        <v>44561</v>
      </c>
    </row>
    <row r="24" spans="1:11" x14ac:dyDescent="0.2">
      <c r="A24" s="1" t="s">
        <v>34</v>
      </c>
      <c r="D24" s="5">
        <f>[1]INGRESOS!R32</f>
        <v>505488.96000000008</v>
      </c>
      <c r="G24" s="1" t="s">
        <v>38</v>
      </c>
      <c r="I24" s="50">
        <v>0</v>
      </c>
    </row>
    <row r="25" spans="1:11" x14ac:dyDescent="0.2">
      <c r="A25" s="1" t="s">
        <v>37</v>
      </c>
      <c r="D25" s="5">
        <f>[1]INGRESOS!R33</f>
        <v>36238.699999999997</v>
      </c>
      <c r="G25" s="1" t="s">
        <v>40</v>
      </c>
      <c r="I25" s="4">
        <v>0</v>
      </c>
      <c r="K25" s="4"/>
    </row>
    <row r="26" spans="1:11" x14ac:dyDescent="0.2">
      <c r="A26" s="1" t="s">
        <v>39</v>
      </c>
      <c r="D26" s="5">
        <f>[1]INGRESOS!R34</f>
        <v>10081.74</v>
      </c>
      <c r="G26" s="1" t="s">
        <v>42</v>
      </c>
      <c r="I26" s="4">
        <v>0</v>
      </c>
    </row>
    <row r="27" spans="1:11" x14ac:dyDescent="0.2">
      <c r="A27" s="1" t="s">
        <v>41</v>
      </c>
      <c r="D27" s="5">
        <f>[1]INGRESOS!R35</f>
        <v>92880</v>
      </c>
      <c r="G27" s="1" t="s">
        <v>44</v>
      </c>
      <c r="I27" s="4">
        <v>3701075.32</v>
      </c>
      <c r="K27" s="4"/>
    </row>
    <row r="28" spans="1:11" x14ac:dyDescent="0.2">
      <c r="A28" s="1" t="s">
        <v>43</v>
      </c>
      <c r="D28" s="4">
        <v>0</v>
      </c>
      <c r="G28" s="1" t="s">
        <v>46</v>
      </c>
      <c r="I28" s="4">
        <v>198467.02</v>
      </c>
    </row>
    <row r="29" spans="1:11" x14ac:dyDescent="0.2">
      <c r="A29" s="1" t="s">
        <v>45</v>
      </c>
      <c r="D29" s="5">
        <f>[1]INGRESOS!R39</f>
        <v>463483.86</v>
      </c>
      <c r="G29" s="1" t="s">
        <v>48</v>
      </c>
      <c r="I29" s="4">
        <v>5092.5600000000004</v>
      </c>
      <c r="J29" s="4"/>
      <c r="K29" s="4"/>
    </row>
    <row r="30" spans="1:11" x14ac:dyDescent="0.2">
      <c r="A30" s="1" t="s">
        <v>47</v>
      </c>
      <c r="D30" s="5">
        <f>[1]INGRESOS!R40</f>
        <v>7280</v>
      </c>
      <c r="G30" s="1" t="s">
        <v>50</v>
      </c>
      <c r="I30" s="11">
        <v>7028.31</v>
      </c>
    </row>
    <row r="31" spans="1:11" x14ac:dyDescent="0.2">
      <c r="A31" s="1" t="s">
        <v>49</v>
      </c>
      <c r="D31" s="5">
        <f>[1]INGRESOS!R41</f>
        <v>1453613.3400000003</v>
      </c>
      <c r="G31" s="1" t="s">
        <v>52</v>
      </c>
      <c r="I31" s="11">
        <v>14369807.169999992</v>
      </c>
    </row>
    <row r="32" spans="1:11" x14ac:dyDescent="0.2">
      <c r="A32" s="1" t="s">
        <v>51</v>
      </c>
      <c r="D32" s="6">
        <v>0</v>
      </c>
      <c r="G32" s="1" t="s">
        <v>54</v>
      </c>
      <c r="I32" s="11">
        <v>5254.67</v>
      </c>
      <c r="J32" s="13"/>
      <c r="K32" s="11"/>
    </row>
    <row r="33" spans="1:11" x14ac:dyDescent="0.2">
      <c r="A33" s="1" t="s">
        <v>53</v>
      </c>
      <c r="D33" s="5">
        <f>[1]INGRESOS!R52</f>
        <v>313648</v>
      </c>
      <c r="G33" s="1" t="s">
        <v>79</v>
      </c>
      <c r="I33" s="4">
        <v>217006</v>
      </c>
      <c r="J33" s="13"/>
      <c r="K33" s="11"/>
    </row>
    <row r="34" spans="1:11" x14ac:dyDescent="0.2">
      <c r="A34" s="1" t="s">
        <v>55</v>
      </c>
      <c r="D34" s="5">
        <f>[1]INGRESOS!R49</f>
        <v>3365480.1399999997</v>
      </c>
      <c r="G34" s="1" t="s">
        <v>58</v>
      </c>
      <c r="I34" s="4">
        <f>6000000+4000000+13000000</f>
        <v>23000000</v>
      </c>
      <c r="J34" s="4"/>
    </row>
    <row r="35" spans="1:11" x14ac:dyDescent="0.2">
      <c r="A35" s="1" t="s">
        <v>57</v>
      </c>
      <c r="D35" s="5">
        <f>[1]INGRESOS!R58</f>
        <v>17421945.290000003</v>
      </c>
      <c r="G35" s="1" t="s">
        <v>80</v>
      </c>
      <c r="I35" s="4">
        <f>13000000+6522601.68+13000000+7000000</f>
        <v>39522601.68</v>
      </c>
    </row>
    <row r="36" spans="1:11" x14ac:dyDescent="0.2">
      <c r="A36" s="1" t="s">
        <v>59</v>
      </c>
      <c r="D36" s="5">
        <f>[1]INGRESOS!R59</f>
        <v>0</v>
      </c>
      <c r="G36" s="1" t="s">
        <v>61</v>
      </c>
      <c r="I36" s="9">
        <f>SUM(I24:I35)</f>
        <v>81026332.729999989</v>
      </c>
      <c r="J36" s="10"/>
      <c r="K36" s="9">
        <f>I36</f>
        <v>81026332.729999989</v>
      </c>
    </row>
    <row r="37" spans="1:11" x14ac:dyDescent="0.2">
      <c r="A37" s="1" t="s">
        <v>69</v>
      </c>
      <c r="D37" s="5">
        <f>[1]INGRESOS!R61</f>
        <v>6522601.6799999997</v>
      </c>
    </row>
    <row r="38" spans="1:11" x14ac:dyDescent="0.2">
      <c r="A38" s="1" t="s">
        <v>60</v>
      </c>
      <c r="D38" s="5">
        <f>[1]INGRESOS!R68</f>
        <v>911.32999999999993</v>
      </c>
      <c r="E38" s="4"/>
      <c r="I38" s="4"/>
    </row>
    <row r="39" spans="1:11" x14ac:dyDescent="0.2">
      <c r="A39" s="1" t="s">
        <v>75</v>
      </c>
      <c r="D39" s="5">
        <f>[1]INGRESOS!R69</f>
        <v>6094.98</v>
      </c>
      <c r="E39" s="4"/>
      <c r="I39" s="4"/>
    </row>
    <row r="40" spans="1:11" x14ac:dyDescent="0.2">
      <c r="A40" s="1" t="s">
        <v>62</v>
      </c>
      <c r="D40" s="4">
        <f>SUM(D8:D39)</f>
        <v>31979405.270000003</v>
      </c>
      <c r="E40" s="9">
        <f>D40</f>
        <v>31979405.270000003</v>
      </c>
    </row>
    <row r="42" spans="1:11" x14ac:dyDescent="0.2">
      <c r="A42" s="3" t="s">
        <v>5</v>
      </c>
    </row>
    <row r="43" spans="1:11" x14ac:dyDescent="0.2">
      <c r="A43" s="1" t="s">
        <v>63</v>
      </c>
      <c r="E43" s="4">
        <f>[1]INGRESOS!R98</f>
        <v>2154854.88</v>
      </c>
    </row>
    <row r="45" spans="1:11" x14ac:dyDescent="0.2">
      <c r="A45" s="1" t="s">
        <v>64</v>
      </c>
      <c r="E45" s="15">
        <f>E4+E40+E43</f>
        <v>117291381.96999997</v>
      </c>
      <c r="G45" s="1" t="s">
        <v>65</v>
      </c>
      <c r="K45" s="15">
        <f>K21+K36</f>
        <v>117291381.97</v>
      </c>
    </row>
    <row r="47" spans="1:11" ht="15" x14ac:dyDescent="0.25">
      <c r="D47" s="16"/>
      <c r="E47" s="4"/>
      <c r="G47" s="16">
        <f>E45-K45</f>
        <v>0</v>
      </c>
    </row>
    <row r="48" spans="1:11" ht="15" x14ac:dyDescent="0.25">
      <c r="D48" s="4"/>
      <c r="H48" s="16"/>
    </row>
    <row r="49" spans="4:7" ht="15" x14ac:dyDescent="0.25">
      <c r="G49" s="16"/>
    </row>
    <row r="50" spans="4:7" ht="15" x14ac:dyDescent="0.25">
      <c r="D50" s="4"/>
      <c r="G50" s="16"/>
    </row>
    <row r="51" spans="4:7" ht="15" x14ac:dyDescent="0.25">
      <c r="G51" s="16"/>
    </row>
    <row r="52" spans="4:7" x14ac:dyDescent="0.2">
      <c r="G52" s="16"/>
    </row>
    <row r="53" spans="4:7" x14ac:dyDescent="0.2">
      <c r="G53" s="16"/>
    </row>
  </sheetData>
  <pageMargins left="0" right="0" top="0.39370078740157483" bottom="0" header="0" footer="0"/>
  <pageSetup paperSize="9" orientation="landscape" verticalDpi="0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workbookViewId="0">
      <selection sqref="A1:A1048576"/>
    </sheetView>
  </sheetViews>
  <sheetFormatPr baseColWidth="10" defaultRowHeight="12.75" x14ac:dyDescent="0.2"/>
  <cols>
    <col min="1" max="1" width="20.5703125" style="1" customWidth="1"/>
    <col min="2" max="2" width="8.42578125" style="1" customWidth="1"/>
    <col min="3" max="3" width="14.28515625" style="1" bestFit="1" customWidth="1"/>
    <col min="4" max="4" width="14" style="1" customWidth="1"/>
    <col min="5" max="6" width="14.28515625" style="1" bestFit="1" customWidth="1"/>
    <col min="7" max="7" width="13.7109375" style="1" customWidth="1"/>
    <col min="8" max="8" width="0.5703125" style="1" customWidth="1"/>
    <col min="9" max="9" width="24.28515625" style="1" customWidth="1"/>
    <col min="10" max="10" width="13.42578125" style="1" customWidth="1"/>
    <col min="11" max="11" width="14" style="1" customWidth="1"/>
    <col min="12" max="12" width="13.85546875" style="1" customWidth="1"/>
    <col min="13" max="13" width="12.42578125" style="1" customWidth="1"/>
    <col min="14" max="14" width="13.85546875" style="1" bestFit="1" customWidth="1"/>
    <col min="15" max="15" width="13.7109375" style="1" bestFit="1" customWidth="1"/>
    <col min="16" max="16" width="12.7109375" style="1" bestFit="1" customWidth="1"/>
    <col min="17" max="256" width="11.42578125" style="1"/>
    <col min="257" max="257" width="20.5703125" style="1" customWidth="1"/>
    <col min="258" max="258" width="8.42578125" style="1" customWidth="1"/>
    <col min="259" max="259" width="14.28515625" style="1" bestFit="1" customWidth="1"/>
    <col min="260" max="260" width="14" style="1" customWidth="1"/>
    <col min="261" max="262" width="14.28515625" style="1" bestFit="1" customWidth="1"/>
    <col min="263" max="263" width="13.7109375" style="1" customWidth="1"/>
    <col min="264" max="264" width="0.5703125" style="1" customWidth="1"/>
    <col min="265" max="265" width="24.28515625" style="1" customWidth="1"/>
    <col min="266" max="266" width="13.42578125" style="1" customWidth="1"/>
    <col min="267" max="267" width="14" style="1" customWidth="1"/>
    <col min="268" max="268" width="13.85546875" style="1" customWidth="1"/>
    <col min="269" max="269" width="12.42578125" style="1" customWidth="1"/>
    <col min="270" max="270" width="13.85546875" style="1" bestFit="1" customWidth="1"/>
    <col min="271" max="271" width="13.7109375" style="1" bestFit="1" customWidth="1"/>
    <col min="272" max="272" width="12.7109375" style="1" bestFit="1" customWidth="1"/>
    <col min="273" max="512" width="11.42578125" style="1"/>
    <col min="513" max="513" width="20.5703125" style="1" customWidth="1"/>
    <col min="514" max="514" width="8.42578125" style="1" customWidth="1"/>
    <col min="515" max="515" width="14.28515625" style="1" bestFit="1" customWidth="1"/>
    <col min="516" max="516" width="14" style="1" customWidth="1"/>
    <col min="517" max="518" width="14.28515625" style="1" bestFit="1" customWidth="1"/>
    <col min="519" max="519" width="13.7109375" style="1" customWidth="1"/>
    <col min="520" max="520" width="0.5703125" style="1" customWidth="1"/>
    <col min="521" max="521" width="24.28515625" style="1" customWidth="1"/>
    <col min="522" max="522" width="13.42578125" style="1" customWidth="1"/>
    <col min="523" max="523" width="14" style="1" customWidth="1"/>
    <col min="524" max="524" width="13.85546875" style="1" customWidth="1"/>
    <col min="525" max="525" width="12.42578125" style="1" customWidth="1"/>
    <col min="526" max="526" width="13.85546875" style="1" bestFit="1" customWidth="1"/>
    <col min="527" max="527" width="13.7109375" style="1" bestFit="1" customWidth="1"/>
    <col min="528" max="528" width="12.7109375" style="1" bestFit="1" customWidth="1"/>
    <col min="529" max="768" width="11.42578125" style="1"/>
    <col min="769" max="769" width="20.5703125" style="1" customWidth="1"/>
    <col min="770" max="770" width="8.42578125" style="1" customWidth="1"/>
    <col min="771" max="771" width="14.28515625" style="1" bestFit="1" customWidth="1"/>
    <col min="772" max="772" width="14" style="1" customWidth="1"/>
    <col min="773" max="774" width="14.28515625" style="1" bestFit="1" customWidth="1"/>
    <col min="775" max="775" width="13.7109375" style="1" customWidth="1"/>
    <col min="776" max="776" width="0.5703125" style="1" customWidth="1"/>
    <col min="777" max="777" width="24.28515625" style="1" customWidth="1"/>
    <col min="778" max="778" width="13.42578125" style="1" customWidth="1"/>
    <col min="779" max="779" width="14" style="1" customWidth="1"/>
    <col min="780" max="780" width="13.85546875" style="1" customWidth="1"/>
    <col min="781" max="781" width="12.42578125" style="1" customWidth="1"/>
    <col min="782" max="782" width="13.85546875" style="1" bestFit="1" customWidth="1"/>
    <col min="783" max="783" width="13.7109375" style="1" bestFit="1" customWidth="1"/>
    <col min="784" max="784" width="12.7109375" style="1" bestFit="1" customWidth="1"/>
    <col min="785" max="1024" width="11.42578125" style="1"/>
    <col min="1025" max="1025" width="20.5703125" style="1" customWidth="1"/>
    <col min="1026" max="1026" width="8.42578125" style="1" customWidth="1"/>
    <col min="1027" max="1027" width="14.28515625" style="1" bestFit="1" customWidth="1"/>
    <col min="1028" max="1028" width="14" style="1" customWidth="1"/>
    <col min="1029" max="1030" width="14.28515625" style="1" bestFit="1" customWidth="1"/>
    <col min="1031" max="1031" width="13.7109375" style="1" customWidth="1"/>
    <col min="1032" max="1032" width="0.5703125" style="1" customWidth="1"/>
    <col min="1033" max="1033" width="24.28515625" style="1" customWidth="1"/>
    <col min="1034" max="1034" width="13.42578125" style="1" customWidth="1"/>
    <col min="1035" max="1035" width="14" style="1" customWidth="1"/>
    <col min="1036" max="1036" width="13.85546875" style="1" customWidth="1"/>
    <col min="1037" max="1037" width="12.42578125" style="1" customWidth="1"/>
    <col min="1038" max="1038" width="13.85546875" style="1" bestFit="1" customWidth="1"/>
    <col min="1039" max="1039" width="13.7109375" style="1" bestFit="1" customWidth="1"/>
    <col min="1040" max="1040" width="12.7109375" style="1" bestFit="1" customWidth="1"/>
    <col min="1041" max="1280" width="11.42578125" style="1"/>
    <col min="1281" max="1281" width="20.5703125" style="1" customWidth="1"/>
    <col min="1282" max="1282" width="8.42578125" style="1" customWidth="1"/>
    <col min="1283" max="1283" width="14.28515625" style="1" bestFit="1" customWidth="1"/>
    <col min="1284" max="1284" width="14" style="1" customWidth="1"/>
    <col min="1285" max="1286" width="14.28515625" style="1" bestFit="1" customWidth="1"/>
    <col min="1287" max="1287" width="13.7109375" style="1" customWidth="1"/>
    <col min="1288" max="1288" width="0.5703125" style="1" customWidth="1"/>
    <col min="1289" max="1289" width="24.28515625" style="1" customWidth="1"/>
    <col min="1290" max="1290" width="13.42578125" style="1" customWidth="1"/>
    <col min="1291" max="1291" width="14" style="1" customWidth="1"/>
    <col min="1292" max="1292" width="13.85546875" style="1" customWidth="1"/>
    <col min="1293" max="1293" width="12.42578125" style="1" customWidth="1"/>
    <col min="1294" max="1294" width="13.85546875" style="1" bestFit="1" customWidth="1"/>
    <col min="1295" max="1295" width="13.7109375" style="1" bestFit="1" customWidth="1"/>
    <col min="1296" max="1296" width="12.7109375" style="1" bestFit="1" customWidth="1"/>
    <col min="1297" max="1536" width="11.42578125" style="1"/>
    <col min="1537" max="1537" width="20.5703125" style="1" customWidth="1"/>
    <col min="1538" max="1538" width="8.42578125" style="1" customWidth="1"/>
    <col min="1539" max="1539" width="14.28515625" style="1" bestFit="1" customWidth="1"/>
    <col min="1540" max="1540" width="14" style="1" customWidth="1"/>
    <col min="1541" max="1542" width="14.28515625" style="1" bestFit="1" customWidth="1"/>
    <col min="1543" max="1543" width="13.7109375" style="1" customWidth="1"/>
    <col min="1544" max="1544" width="0.5703125" style="1" customWidth="1"/>
    <col min="1545" max="1545" width="24.28515625" style="1" customWidth="1"/>
    <col min="1546" max="1546" width="13.42578125" style="1" customWidth="1"/>
    <col min="1547" max="1547" width="14" style="1" customWidth="1"/>
    <col min="1548" max="1548" width="13.85546875" style="1" customWidth="1"/>
    <col min="1549" max="1549" width="12.42578125" style="1" customWidth="1"/>
    <col min="1550" max="1550" width="13.85546875" style="1" bestFit="1" customWidth="1"/>
    <col min="1551" max="1551" width="13.7109375" style="1" bestFit="1" customWidth="1"/>
    <col min="1552" max="1552" width="12.7109375" style="1" bestFit="1" customWidth="1"/>
    <col min="1553" max="1792" width="11.42578125" style="1"/>
    <col min="1793" max="1793" width="20.5703125" style="1" customWidth="1"/>
    <col min="1794" max="1794" width="8.42578125" style="1" customWidth="1"/>
    <col min="1795" max="1795" width="14.28515625" style="1" bestFit="1" customWidth="1"/>
    <col min="1796" max="1796" width="14" style="1" customWidth="1"/>
    <col min="1797" max="1798" width="14.28515625" style="1" bestFit="1" customWidth="1"/>
    <col min="1799" max="1799" width="13.7109375" style="1" customWidth="1"/>
    <col min="1800" max="1800" width="0.5703125" style="1" customWidth="1"/>
    <col min="1801" max="1801" width="24.28515625" style="1" customWidth="1"/>
    <col min="1802" max="1802" width="13.42578125" style="1" customWidth="1"/>
    <col min="1803" max="1803" width="14" style="1" customWidth="1"/>
    <col min="1804" max="1804" width="13.85546875" style="1" customWidth="1"/>
    <col min="1805" max="1805" width="12.42578125" style="1" customWidth="1"/>
    <col min="1806" max="1806" width="13.85546875" style="1" bestFit="1" customWidth="1"/>
    <col min="1807" max="1807" width="13.7109375" style="1" bestFit="1" customWidth="1"/>
    <col min="1808" max="1808" width="12.7109375" style="1" bestFit="1" customWidth="1"/>
    <col min="1809" max="2048" width="11.42578125" style="1"/>
    <col min="2049" max="2049" width="20.5703125" style="1" customWidth="1"/>
    <col min="2050" max="2050" width="8.42578125" style="1" customWidth="1"/>
    <col min="2051" max="2051" width="14.28515625" style="1" bestFit="1" customWidth="1"/>
    <col min="2052" max="2052" width="14" style="1" customWidth="1"/>
    <col min="2053" max="2054" width="14.28515625" style="1" bestFit="1" customWidth="1"/>
    <col min="2055" max="2055" width="13.7109375" style="1" customWidth="1"/>
    <col min="2056" max="2056" width="0.5703125" style="1" customWidth="1"/>
    <col min="2057" max="2057" width="24.28515625" style="1" customWidth="1"/>
    <col min="2058" max="2058" width="13.42578125" style="1" customWidth="1"/>
    <col min="2059" max="2059" width="14" style="1" customWidth="1"/>
    <col min="2060" max="2060" width="13.85546875" style="1" customWidth="1"/>
    <col min="2061" max="2061" width="12.42578125" style="1" customWidth="1"/>
    <col min="2062" max="2062" width="13.85546875" style="1" bestFit="1" customWidth="1"/>
    <col min="2063" max="2063" width="13.7109375" style="1" bestFit="1" customWidth="1"/>
    <col min="2064" max="2064" width="12.7109375" style="1" bestFit="1" customWidth="1"/>
    <col min="2065" max="2304" width="11.42578125" style="1"/>
    <col min="2305" max="2305" width="20.5703125" style="1" customWidth="1"/>
    <col min="2306" max="2306" width="8.42578125" style="1" customWidth="1"/>
    <col min="2307" max="2307" width="14.28515625" style="1" bestFit="1" customWidth="1"/>
    <col min="2308" max="2308" width="14" style="1" customWidth="1"/>
    <col min="2309" max="2310" width="14.28515625" style="1" bestFit="1" customWidth="1"/>
    <col min="2311" max="2311" width="13.7109375" style="1" customWidth="1"/>
    <col min="2312" max="2312" width="0.5703125" style="1" customWidth="1"/>
    <col min="2313" max="2313" width="24.28515625" style="1" customWidth="1"/>
    <col min="2314" max="2314" width="13.42578125" style="1" customWidth="1"/>
    <col min="2315" max="2315" width="14" style="1" customWidth="1"/>
    <col min="2316" max="2316" width="13.85546875" style="1" customWidth="1"/>
    <col min="2317" max="2317" width="12.42578125" style="1" customWidth="1"/>
    <col min="2318" max="2318" width="13.85546875" style="1" bestFit="1" customWidth="1"/>
    <col min="2319" max="2319" width="13.7109375" style="1" bestFit="1" customWidth="1"/>
    <col min="2320" max="2320" width="12.7109375" style="1" bestFit="1" customWidth="1"/>
    <col min="2321" max="2560" width="11.42578125" style="1"/>
    <col min="2561" max="2561" width="20.5703125" style="1" customWidth="1"/>
    <col min="2562" max="2562" width="8.42578125" style="1" customWidth="1"/>
    <col min="2563" max="2563" width="14.28515625" style="1" bestFit="1" customWidth="1"/>
    <col min="2564" max="2564" width="14" style="1" customWidth="1"/>
    <col min="2565" max="2566" width="14.28515625" style="1" bestFit="1" customWidth="1"/>
    <col min="2567" max="2567" width="13.7109375" style="1" customWidth="1"/>
    <col min="2568" max="2568" width="0.5703125" style="1" customWidth="1"/>
    <col min="2569" max="2569" width="24.28515625" style="1" customWidth="1"/>
    <col min="2570" max="2570" width="13.42578125" style="1" customWidth="1"/>
    <col min="2571" max="2571" width="14" style="1" customWidth="1"/>
    <col min="2572" max="2572" width="13.85546875" style="1" customWidth="1"/>
    <col min="2573" max="2573" width="12.42578125" style="1" customWidth="1"/>
    <col min="2574" max="2574" width="13.85546875" style="1" bestFit="1" customWidth="1"/>
    <col min="2575" max="2575" width="13.7109375" style="1" bestFit="1" customWidth="1"/>
    <col min="2576" max="2576" width="12.7109375" style="1" bestFit="1" customWidth="1"/>
    <col min="2577" max="2816" width="11.42578125" style="1"/>
    <col min="2817" max="2817" width="20.5703125" style="1" customWidth="1"/>
    <col min="2818" max="2818" width="8.42578125" style="1" customWidth="1"/>
    <col min="2819" max="2819" width="14.28515625" style="1" bestFit="1" customWidth="1"/>
    <col min="2820" max="2820" width="14" style="1" customWidth="1"/>
    <col min="2821" max="2822" width="14.28515625" style="1" bestFit="1" customWidth="1"/>
    <col min="2823" max="2823" width="13.7109375" style="1" customWidth="1"/>
    <col min="2824" max="2824" width="0.5703125" style="1" customWidth="1"/>
    <col min="2825" max="2825" width="24.28515625" style="1" customWidth="1"/>
    <col min="2826" max="2826" width="13.42578125" style="1" customWidth="1"/>
    <col min="2827" max="2827" width="14" style="1" customWidth="1"/>
    <col min="2828" max="2828" width="13.85546875" style="1" customWidth="1"/>
    <col min="2829" max="2829" width="12.42578125" style="1" customWidth="1"/>
    <col min="2830" max="2830" width="13.85546875" style="1" bestFit="1" customWidth="1"/>
    <col min="2831" max="2831" width="13.7109375" style="1" bestFit="1" customWidth="1"/>
    <col min="2832" max="2832" width="12.7109375" style="1" bestFit="1" customWidth="1"/>
    <col min="2833" max="3072" width="11.42578125" style="1"/>
    <col min="3073" max="3073" width="20.5703125" style="1" customWidth="1"/>
    <col min="3074" max="3074" width="8.42578125" style="1" customWidth="1"/>
    <col min="3075" max="3075" width="14.28515625" style="1" bestFit="1" customWidth="1"/>
    <col min="3076" max="3076" width="14" style="1" customWidth="1"/>
    <col min="3077" max="3078" width="14.28515625" style="1" bestFit="1" customWidth="1"/>
    <col min="3079" max="3079" width="13.7109375" style="1" customWidth="1"/>
    <col min="3080" max="3080" width="0.5703125" style="1" customWidth="1"/>
    <col min="3081" max="3081" width="24.28515625" style="1" customWidth="1"/>
    <col min="3082" max="3082" width="13.42578125" style="1" customWidth="1"/>
    <col min="3083" max="3083" width="14" style="1" customWidth="1"/>
    <col min="3084" max="3084" width="13.85546875" style="1" customWidth="1"/>
    <col min="3085" max="3085" width="12.42578125" style="1" customWidth="1"/>
    <col min="3086" max="3086" width="13.85546875" style="1" bestFit="1" customWidth="1"/>
    <col min="3087" max="3087" width="13.7109375" style="1" bestFit="1" customWidth="1"/>
    <col min="3088" max="3088" width="12.7109375" style="1" bestFit="1" customWidth="1"/>
    <col min="3089" max="3328" width="11.42578125" style="1"/>
    <col min="3329" max="3329" width="20.5703125" style="1" customWidth="1"/>
    <col min="3330" max="3330" width="8.42578125" style="1" customWidth="1"/>
    <col min="3331" max="3331" width="14.28515625" style="1" bestFit="1" customWidth="1"/>
    <col min="3332" max="3332" width="14" style="1" customWidth="1"/>
    <col min="3333" max="3334" width="14.28515625" style="1" bestFit="1" customWidth="1"/>
    <col min="3335" max="3335" width="13.7109375" style="1" customWidth="1"/>
    <col min="3336" max="3336" width="0.5703125" style="1" customWidth="1"/>
    <col min="3337" max="3337" width="24.28515625" style="1" customWidth="1"/>
    <col min="3338" max="3338" width="13.42578125" style="1" customWidth="1"/>
    <col min="3339" max="3339" width="14" style="1" customWidth="1"/>
    <col min="3340" max="3340" width="13.85546875" style="1" customWidth="1"/>
    <col min="3341" max="3341" width="12.42578125" style="1" customWidth="1"/>
    <col min="3342" max="3342" width="13.85546875" style="1" bestFit="1" customWidth="1"/>
    <col min="3343" max="3343" width="13.7109375" style="1" bestFit="1" customWidth="1"/>
    <col min="3344" max="3344" width="12.7109375" style="1" bestFit="1" customWidth="1"/>
    <col min="3345" max="3584" width="11.42578125" style="1"/>
    <col min="3585" max="3585" width="20.5703125" style="1" customWidth="1"/>
    <col min="3586" max="3586" width="8.42578125" style="1" customWidth="1"/>
    <col min="3587" max="3587" width="14.28515625" style="1" bestFit="1" customWidth="1"/>
    <col min="3588" max="3588" width="14" style="1" customWidth="1"/>
    <col min="3589" max="3590" width="14.28515625" style="1" bestFit="1" customWidth="1"/>
    <col min="3591" max="3591" width="13.7109375" style="1" customWidth="1"/>
    <col min="3592" max="3592" width="0.5703125" style="1" customWidth="1"/>
    <col min="3593" max="3593" width="24.28515625" style="1" customWidth="1"/>
    <col min="3594" max="3594" width="13.42578125" style="1" customWidth="1"/>
    <col min="3595" max="3595" width="14" style="1" customWidth="1"/>
    <col min="3596" max="3596" width="13.85546875" style="1" customWidth="1"/>
    <col min="3597" max="3597" width="12.42578125" style="1" customWidth="1"/>
    <col min="3598" max="3598" width="13.85546875" style="1" bestFit="1" customWidth="1"/>
    <col min="3599" max="3599" width="13.7109375" style="1" bestFit="1" customWidth="1"/>
    <col min="3600" max="3600" width="12.7109375" style="1" bestFit="1" customWidth="1"/>
    <col min="3601" max="3840" width="11.42578125" style="1"/>
    <col min="3841" max="3841" width="20.5703125" style="1" customWidth="1"/>
    <col min="3842" max="3842" width="8.42578125" style="1" customWidth="1"/>
    <col min="3843" max="3843" width="14.28515625" style="1" bestFit="1" customWidth="1"/>
    <col min="3844" max="3844" width="14" style="1" customWidth="1"/>
    <col min="3845" max="3846" width="14.28515625" style="1" bestFit="1" customWidth="1"/>
    <col min="3847" max="3847" width="13.7109375" style="1" customWidth="1"/>
    <col min="3848" max="3848" width="0.5703125" style="1" customWidth="1"/>
    <col min="3849" max="3849" width="24.28515625" style="1" customWidth="1"/>
    <col min="3850" max="3850" width="13.42578125" style="1" customWidth="1"/>
    <col min="3851" max="3851" width="14" style="1" customWidth="1"/>
    <col min="3852" max="3852" width="13.85546875" style="1" customWidth="1"/>
    <col min="3853" max="3853" width="12.42578125" style="1" customWidth="1"/>
    <col min="3854" max="3854" width="13.85546875" style="1" bestFit="1" customWidth="1"/>
    <col min="3855" max="3855" width="13.7109375" style="1" bestFit="1" customWidth="1"/>
    <col min="3856" max="3856" width="12.7109375" style="1" bestFit="1" customWidth="1"/>
    <col min="3857" max="4096" width="11.42578125" style="1"/>
    <col min="4097" max="4097" width="20.5703125" style="1" customWidth="1"/>
    <col min="4098" max="4098" width="8.42578125" style="1" customWidth="1"/>
    <col min="4099" max="4099" width="14.28515625" style="1" bestFit="1" customWidth="1"/>
    <col min="4100" max="4100" width="14" style="1" customWidth="1"/>
    <col min="4101" max="4102" width="14.28515625" style="1" bestFit="1" customWidth="1"/>
    <col min="4103" max="4103" width="13.7109375" style="1" customWidth="1"/>
    <col min="4104" max="4104" width="0.5703125" style="1" customWidth="1"/>
    <col min="4105" max="4105" width="24.28515625" style="1" customWidth="1"/>
    <col min="4106" max="4106" width="13.42578125" style="1" customWidth="1"/>
    <col min="4107" max="4107" width="14" style="1" customWidth="1"/>
    <col min="4108" max="4108" width="13.85546875" style="1" customWidth="1"/>
    <col min="4109" max="4109" width="12.42578125" style="1" customWidth="1"/>
    <col min="4110" max="4110" width="13.85546875" style="1" bestFit="1" customWidth="1"/>
    <col min="4111" max="4111" width="13.7109375" style="1" bestFit="1" customWidth="1"/>
    <col min="4112" max="4112" width="12.7109375" style="1" bestFit="1" customWidth="1"/>
    <col min="4113" max="4352" width="11.42578125" style="1"/>
    <col min="4353" max="4353" width="20.5703125" style="1" customWidth="1"/>
    <col min="4354" max="4354" width="8.42578125" style="1" customWidth="1"/>
    <col min="4355" max="4355" width="14.28515625" style="1" bestFit="1" customWidth="1"/>
    <col min="4356" max="4356" width="14" style="1" customWidth="1"/>
    <col min="4357" max="4358" width="14.28515625" style="1" bestFit="1" customWidth="1"/>
    <col min="4359" max="4359" width="13.7109375" style="1" customWidth="1"/>
    <col min="4360" max="4360" width="0.5703125" style="1" customWidth="1"/>
    <col min="4361" max="4361" width="24.28515625" style="1" customWidth="1"/>
    <col min="4362" max="4362" width="13.42578125" style="1" customWidth="1"/>
    <col min="4363" max="4363" width="14" style="1" customWidth="1"/>
    <col min="4364" max="4364" width="13.85546875" style="1" customWidth="1"/>
    <col min="4365" max="4365" width="12.42578125" style="1" customWidth="1"/>
    <col min="4366" max="4366" width="13.85546875" style="1" bestFit="1" customWidth="1"/>
    <col min="4367" max="4367" width="13.7109375" style="1" bestFit="1" customWidth="1"/>
    <col min="4368" max="4368" width="12.7109375" style="1" bestFit="1" customWidth="1"/>
    <col min="4369" max="4608" width="11.42578125" style="1"/>
    <col min="4609" max="4609" width="20.5703125" style="1" customWidth="1"/>
    <col min="4610" max="4610" width="8.42578125" style="1" customWidth="1"/>
    <col min="4611" max="4611" width="14.28515625" style="1" bestFit="1" customWidth="1"/>
    <col min="4612" max="4612" width="14" style="1" customWidth="1"/>
    <col min="4613" max="4614" width="14.28515625" style="1" bestFit="1" customWidth="1"/>
    <col min="4615" max="4615" width="13.7109375" style="1" customWidth="1"/>
    <col min="4616" max="4616" width="0.5703125" style="1" customWidth="1"/>
    <col min="4617" max="4617" width="24.28515625" style="1" customWidth="1"/>
    <col min="4618" max="4618" width="13.42578125" style="1" customWidth="1"/>
    <col min="4619" max="4619" width="14" style="1" customWidth="1"/>
    <col min="4620" max="4620" width="13.85546875" style="1" customWidth="1"/>
    <col min="4621" max="4621" width="12.42578125" style="1" customWidth="1"/>
    <col min="4622" max="4622" width="13.85546875" style="1" bestFit="1" customWidth="1"/>
    <col min="4623" max="4623" width="13.7109375" style="1" bestFit="1" customWidth="1"/>
    <col min="4624" max="4624" width="12.7109375" style="1" bestFit="1" customWidth="1"/>
    <col min="4625" max="4864" width="11.42578125" style="1"/>
    <col min="4865" max="4865" width="20.5703125" style="1" customWidth="1"/>
    <col min="4866" max="4866" width="8.42578125" style="1" customWidth="1"/>
    <col min="4867" max="4867" width="14.28515625" style="1" bestFit="1" customWidth="1"/>
    <col min="4868" max="4868" width="14" style="1" customWidth="1"/>
    <col min="4869" max="4870" width="14.28515625" style="1" bestFit="1" customWidth="1"/>
    <col min="4871" max="4871" width="13.7109375" style="1" customWidth="1"/>
    <col min="4872" max="4872" width="0.5703125" style="1" customWidth="1"/>
    <col min="4873" max="4873" width="24.28515625" style="1" customWidth="1"/>
    <col min="4874" max="4874" width="13.42578125" style="1" customWidth="1"/>
    <col min="4875" max="4875" width="14" style="1" customWidth="1"/>
    <col min="4876" max="4876" width="13.85546875" style="1" customWidth="1"/>
    <col min="4877" max="4877" width="12.42578125" style="1" customWidth="1"/>
    <col min="4878" max="4878" width="13.85546875" style="1" bestFit="1" customWidth="1"/>
    <col min="4879" max="4879" width="13.7109375" style="1" bestFit="1" customWidth="1"/>
    <col min="4880" max="4880" width="12.7109375" style="1" bestFit="1" customWidth="1"/>
    <col min="4881" max="5120" width="11.42578125" style="1"/>
    <col min="5121" max="5121" width="20.5703125" style="1" customWidth="1"/>
    <col min="5122" max="5122" width="8.42578125" style="1" customWidth="1"/>
    <col min="5123" max="5123" width="14.28515625" style="1" bestFit="1" customWidth="1"/>
    <col min="5124" max="5124" width="14" style="1" customWidth="1"/>
    <col min="5125" max="5126" width="14.28515625" style="1" bestFit="1" customWidth="1"/>
    <col min="5127" max="5127" width="13.7109375" style="1" customWidth="1"/>
    <col min="5128" max="5128" width="0.5703125" style="1" customWidth="1"/>
    <col min="5129" max="5129" width="24.28515625" style="1" customWidth="1"/>
    <col min="5130" max="5130" width="13.42578125" style="1" customWidth="1"/>
    <col min="5131" max="5131" width="14" style="1" customWidth="1"/>
    <col min="5132" max="5132" width="13.85546875" style="1" customWidth="1"/>
    <col min="5133" max="5133" width="12.42578125" style="1" customWidth="1"/>
    <col min="5134" max="5134" width="13.85546875" style="1" bestFit="1" customWidth="1"/>
    <col min="5135" max="5135" width="13.7109375" style="1" bestFit="1" customWidth="1"/>
    <col min="5136" max="5136" width="12.7109375" style="1" bestFit="1" customWidth="1"/>
    <col min="5137" max="5376" width="11.42578125" style="1"/>
    <col min="5377" max="5377" width="20.5703125" style="1" customWidth="1"/>
    <col min="5378" max="5378" width="8.42578125" style="1" customWidth="1"/>
    <col min="5379" max="5379" width="14.28515625" style="1" bestFit="1" customWidth="1"/>
    <col min="5380" max="5380" width="14" style="1" customWidth="1"/>
    <col min="5381" max="5382" width="14.28515625" style="1" bestFit="1" customWidth="1"/>
    <col min="5383" max="5383" width="13.7109375" style="1" customWidth="1"/>
    <col min="5384" max="5384" width="0.5703125" style="1" customWidth="1"/>
    <col min="5385" max="5385" width="24.28515625" style="1" customWidth="1"/>
    <col min="5386" max="5386" width="13.42578125" style="1" customWidth="1"/>
    <col min="5387" max="5387" width="14" style="1" customWidth="1"/>
    <col min="5388" max="5388" width="13.85546875" style="1" customWidth="1"/>
    <col min="5389" max="5389" width="12.42578125" style="1" customWidth="1"/>
    <col min="5390" max="5390" width="13.85546875" style="1" bestFit="1" customWidth="1"/>
    <col min="5391" max="5391" width="13.7109375" style="1" bestFit="1" customWidth="1"/>
    <col min="5392" max="5392" width="12.7109375" style="1" bestFit="1" customWidth="1"/>
    <col min="5393" max="5632" width="11.42578125" style="1"/>
    <col min="5633" max="5633" width="20.5703125" style="1" customWidth="1"/>
    <col min="5634" max="5634" width="8.42578125" style="1" customWidth="1"/>
    <col min="5635" max="5635" width="14.28515625" style="1" bestFit="1" customWidth="1"/>
    <col min="5636" max="5636" width="14" style="1" customWidth="1"/>
    <col min="5637" max="5638" width="14.28515625" style="1" bestFit="1" customWidth="1"/>
    <col min="5639" max="5639" width="13.7109375" style="1" customWidth="1"/>
    <col min="5640" max="5640" width="0.5703125" style="1" customWidth="1"/>
    <col min="5641" max="5641" width="24.28515625" style="1" customWidth="1"/>
    <col min="5642" max="5642" width="13.42578125" style="1" customWidth="1"/>
    <col min="5643" max="5643" width="14" style="1" customWidth="1"/>
    <col min="5644" max="5644" width="13.85546875" style="1" customWidth="1"/>
    <col min="5645" max="5645" width="12.42578125" style="1" customWidth="1"/>
    <col min="5646" max="5646" width="13.85546875" style="1" bestFit="1" customWidth="1"/>
    <col min="5647" max="5647" width="13.7109375" style="1" bestFit="1" customWidth="1"/>
    <col min="5648" max="5648" width="12.7109375" style="1" bestFit="1" customWidth="1"/>
    <col min="5649" max="5888" width="11.42578125" style="1"/>
    <col min="5889" max="5889" width="20.5703125" style="1" customWidth="1"/>
    <col min="5890" max="5890" width="8.42578125" style="1" customWidth="1"/>
    <col min="5891" max="5891" width="14.28515625" style="1" bestFit="1" customWidth="1"/>
    <col min="5892" max="5892" width="14" style="1" customWidth="1"/>
    <col min="5893" max="5894" width="14.28515625" style="1" bestFit="1" customWidth="1"/>
    <col min="5895" max="5895" width="13.7109375" style="1" customWidth="1"/>
    <col min="5896" max="5896" width="0.5703125" style="1" customWidth="1"/>
    <col min="5897" max="5897" width="24.28515625" style="1" customWidth="1"/>
    <col min="5898" max="5898" width="13.42578125" style="1" customWidth="1"/>
    <col min="5899" max="5899" width="14" style="1" customWidth="1"/>
    <col min="5900" max="5900" width="13.85546875" style="1" customWidth="1"/>
    <col min="5901" max="5901" width="12.42578125" style="1" customWidth="1"/>
    <col min="5902" max="5902" width="13.85546875" style="1" bestFit="1" customWidth="1"/>
    <col min="5903" max="5903" width="13.7109375" style="1" bestFit="1" customWidth="1"/>
    <col min="5904" max="5904" width="12.7109375" style="1" bestFit="1" customWidth="1"/>
    <col min="5905" max="6144" width="11.42578125" style="1"/>
    <col min="6145" max="6145" width="20.5703125" style="1" customWidth="1"/>
    <col min="6146" max="6146" width="8.42578125" style="1" customWidth="1"/>
    <col min="6147" max="6147" width="14.28515625" style="1" bestFit="1" customWidth="1"/>
    <col min="6148" max="6148" width="14" style="1" customWidth="1"/>
    <col min="6149" max="6150" width="14.28515625" style="1" bestFit="1" customWidth="1"/>
    <col min="6151" max="6151" width="13.7109375" style="1" customWidth="1"/>
    <col min="6152" max="6152" width="0.5703125" style="1" customWidth="1"/>
    <col min="6153" max="6153" width="24.28515625" style="1" customWidth="1"/>
    <col min="6154" max="6154" width="13.42578125" style="1" customWidth="1"/>
    <col min="6155" max="6155" width="14" style="1" customWidth="1"/>
    <col min="6156" max="6156" width="13.85546875" style="1" customWidth="1"/>
    <col min="6157" max="6157" width="12.42578125" style="1" customWidth="1"/>
    <col min="6158" max="6158" width="13.85546875" style="1" bestFit="1" customWidth="1"/>
    <col min="6159" max="6159" width="13.7109375" style="1" bestFit="1" customWidth="1"/>
    <col min="6160" max="6160" width="12.7109375" style="1" bestFit="1" customWidth="1"/>
    <col min="6161" max="6400" width="11.42578125" style="1"/>
    <col min="6401" max="6401" width="20.5703125" style="1" customWidth="1"/>
    <col min="6402" max="6402" width="8.42578125" style="1" customWidth="1"/>
    <col min="6403" max="6403" width="14.28515625" style="1" bestFit="1" customWidth="1"/>
    <col min="6404" max="6404" width="14" style="1" customWidth="1"/>
    <col min="6405" max="6406" width="14.28515625" style="1" bestFit="1" customWidth="1"/>
    <col min="6407" max="6407" width="13.7109375" style="1" customWidth="1"/>
    <col min="6408" max="6408" width="0.5703125" style="1" customWidth="1"/>
    <col min="6409" max="6409" width="24.28515625" style="1" customWidth="1"/>
    <col min="6410" max="6410" width="13.42578125" style="1" customWidth="1"/>
    <col min="6411" max="6411" width="14" style="1" customWidth="1"/>
    <col min="6412" max="6412" width="13.85546875" style="1" customWidth="1"/>
    <col min="6413" max="6413" width="12.42578125" style="1" customWidth="1"/>
    <col min="6414" max="6414" width="13.85546875" style="1" bestFit="1" customWidth="1"/>
    <col min="6415" max="6415" width="13.7109375" style="1" bestFit="1" customWidth="1"/>
    <col min="6416" max="6416" width="12.7109375" style="1" bestFit="1" customWidth="1"/>
    <col min="6417" max="6656" width="11.42578125" style="1"/>
    <col min="6657" max="6657" width="20.5703125" style="1" customWidth="1"/>
    <col min="6658" max="6658" width="8.42578125" style="1" customWidth="1"/>
    <col min="6659" max="6659" width="14.28515625" style="1" bestFit="1" customWidth="1"/>
    <col min="6660" max="6660" width="14" style="1" customWidth="1"/>
    <col min="6661" max="6662" width="14.28515625" style="1" bestFit="1" customWidth="1"/>
    <col min="6663" max="6663" width="13.7109375" style="1" customWidth="1"/>
    <col min="6664" max="6664" width="0.5703125" style="1" customWidth="1"/>
    <col min="6665" max="6665" width="24.28515625" style="1" customWidth="1"/>
    <col min="6666" max="6666" width="13.42578125" style="1" customWidth="1"/>
    <col min="6667" max="6667" width="14" style="1" customWidth="1"/>
    <col min="6668" max="6668" width="13.85546875" style="1" customWidth="1"/>
    <col min="6669" max="6669" width="12.42578125" style="1" customWidth="1"/>
    <col min="6670" max="6670" width="13.85546875" style="1" bestFit="1" customWidth="1"/>
    <col min="6671" max="6671" width="13.7109375" style="1" bestFit="1" customWidth="1"/>
    <col min="6672" max="6672" width="12.7109375" style="1" bestFit="1" customWidth="1"/>
    <col min="6673" max="6912" width="11.42578125" style="1"/>
    <col min="6913" max="6913" width="20.5703125" style="1" customWidth="1"/>
    <col min="6914" max="6914" width="8.42578125" style="1" customWidth="1"/>
    <col min="6915" max="6915" width="14.28515625" style="1" bestFit="1" customWidth="1"/>
    <col min="6916" max="6916" width="14" style="1" customWidth="1"/>
    <col min="6917" max="6918" width="14.28515625" style="1" bestFit="1" customWidth="1"/>
    <col min="6919" max="6919" width="13.7109375" style="1" customWidth="1"/>
    <col min="6920" max="6920" width="0.5703125" style="1" customWidth="1"/>
    <col min="6921" max="6921" width="24.28515625" style="1" customWidth="1"/>
    <col min="6922" max="6922" width="13.42578125" style="1" customWidth="1"/>
    <col min="6923" max="6923" width="14" style="1" customWidth="1"/>
    <col min="6924" max="6924" width="13.85546875" style="1" customWidth="1"/>
    <col min="6925" max="6925" width="12.42578125" style="1" customWidth="1"/>
    <col min="6926" max="6926" width="13.85546875" style="1" bestFit="1" customWidth="1"/>
    <col min="6927" max="6927" width="13.7109375" style="1" bestFit="1" customWidth="1"/>
    <col min="6928" max="6928" width="12.7109375" style="1" bestFit="1" customWidth="1"/>
    <col min="6929" max="7168" width="11.42578125" style="1"/>
    <col min="7169" max="7169" width="20.5703125" style="1" customWidth="1"/>
    <col min="7170" max="7170" width="8.42578125" style="1" customWidth="1"/>
    <col min="7171" max="7171" width="14.28515625" style="1" bestFit="1" customWidth="1"/>
    <col min="7172" max="7172" width="14" style="1" customWidth="1"/>
    <col min="7173" max="7174" width="14.28515625" style="1" bestFit="1" customWidth="1"/>
    <col min="7175" max="7175" width="13.7109375" style="1" customWidth="1"/>
    <col min="7176" max="7176" width="0.5703125" style="1" customWidth="1"/>
    <col min="7177" max="7177" width="24.28515625" style="1" customWidth="1"/>
    <col min="7178" max="7178" width="13.42578125" style="1" customWidth="1"/>
    <col min="7179" max="7179" width="14" style="1" customWidth="1"/>
    <col min="7180" max="7180" width="13.85546875" style="1" customWidth="1"/>
    <col min="7181" max="7181" width="12.42578125" style="1" customWidth="1"/>
    <col min="7182" max="7182" width="13.85546875" style="1" bestFit="1" customWidth="1"/>
    <col min="7183" max="7183" width="13.7109375" style="1" bestFit="1" customWidth="1"/>
    <col min="7184" max="7184" width="12.7109375" style="1" bestFit="1" customWidth="1"/>
    <col min="7185" max="7424" width="11.42578125" style="1"/>
    <col min="7425" max="7425" width="20.5703125" style="1" customWidth="1"/>
    <col min="7426" max="7426" width="8.42578125" style="1" customWidth="1"/>
    <col min="7427" max="7427" width="14.28515625" style="1" bestFit="1" customWidth="1"/>
    <col min="7428" max="7428" width="14" style="1" customWidth="1"/>
    <col min="7429" max="7430" width="14.28515625" style="1" bestFit="1" customWidth="1"/>
    <col min="7431" max="7431" width="13.7109375" style="1" customWidth="1"/>
    <col min="7432" max="7432" width="0.5703125" style="1" customWidth="1"/>
    <col min="7433" max="7433" width="24.28515625" style="1" customWidth="1"/>
    <col min="7434" max="7434" width="13.42578125" style="1" customWidth="1"/>
    <col min="7435" max="7435" width="14" style="1" customWidth="1"/>
    <col min="7436" max="7436" width="13.85546875" style="1" customWidth="1"/>
    <col min="7437" max="7437" width="12.42578125" style="1" customWidth="1"/>
    <col min="7438" max="7438" width="13.85546875" style="1" bestFit="1" customWidth="1"/>
    <col min="7439" max="7439" width="13.7109375" style="1" bestFit="1" customWidth="1"/>
    <col min="7440" max="7440" width="12.7109375" style="1" bestFit="1" customWidth="1"/>
    <col min="7441" max="7680" width="11.42578125" style="1"/>
    <col min="7681" max="7681" width="20.5703125" style="1" customWidth="1"/>
    <col min="7682" max="7682" width="8.42578125" style="1" customWidth="1"/>
    <col min="7683" max="7683" width="14.28515625" style="1" bestFit="1" customWidth="1"/>
    <col min="7684" max="7684" width="14" style="1" customWidth="1"/>
    <col min="7685" max="7686" width="14.28515625" style="1" bestFit="1" customWidth="1"/>
    <col min="7687" max="7687" width="13.7109375" style="1" customWidth="1"/>
    <col min="7688" max="7688" width="0.5703125" style="1" customWidth="1"/>
    <col min="7689" max="7689" width="24.28515625" style="1" customWidth="1"/>
    <col min="7690" max="7690" width="13.42578125" style="1" customWidth="1"/>
    <col min="7691" max="7691" width="14" style="1" customWidth="1"/>
    <col min="7692" max="7692" width="13.85546875" style="1" customWidth="1"/>
    <col min="7693" max="7693" width="12.42578125" style="1" customWidth="1"/>
    <col min="7694" max="7694" width="13.85546875" style="1" bestFit="1" customWidth="1"/>
    <col min="7695" max="7695" width="13.7109375" style="1" bestFit="1" customWidth="1"/>
    <col min="7696" max="7696" width="12.7109375" style="1" bestFit="1" customWidth="1"/>
    <col min="7697" max="7936" width="11.42578125" style="1"/>
    <col min="7937" max="7937" width="20.5703125" style="1" customWidth="1"/>
    <col min="7938" max="7938" width="8.42578125" style="1" customWidth="1"/>
    <col min="7939" max="7939" width="14.28515625" style="1" bestFit="1" customWidth="1"/>
    <col min="7940" max="7940" width="14" style="1" customWidth="1"/>
    <col min="7941" max="7942" width="14.28515625" style="1" bestFit="1" customWidth="1"/>
    <col min="7943" max="7943" width="13.7109375" style="1" customWidth="1"/>
    <col min="7944" max="7944" width="0.5703125" style="1" customWidth="1"/>
    <col min="7945" max="7945" width="24.28515625" style="1" customWidth="1"/>
    <col min="7946" max="7946" width="13.42578125" style="1" customWidth="1"/>
    <col min="7947" max="7947" width="14" style="1" customWidth="1"/>
    <col min="7948" max="7948" width="13.85546875" style="1" customWidth="1"/>
    <col min="7949" max="7949" width="12.42578125" style="1" customWidth="1"/>
    <col min="7950" max="7950" width="13.85546875" style="1" bestFit="1" customWidth="1"/>
    <col min="7951" max="7951" width="13.7109375" style="1" bestFit="1" customWidth="1"/>
    <col min="7952" max="7952" width="12.7109375" style="1" bestFit="1" customWidth="1"/>
    <col min="7953" max="8192" width="11.42578125" style="1"/>
    <col min="8193" max="8193" width="20.5703125" style="1" customWidth="1"/>
    <col min="8194" max="8194" width="8.42578125" style="1" customWidth="1"/>
    <col min="8195" max="8195" width="14.28515625" style="1" bestFit="1" customWidth="1"/>
    <col min="8196" max="8196" width="14" style="1" customWidth="1"/>
    <col min="8197" max="8198" width="14.28515625" style="1" bestFit="1" customWidth="1"/>
    <col min="8199" max="8199" width="13.7109375" style="1" customWidth="1"/>
    <col min="8200" max="8200" width="0.5703125" style="1" customWidth="1"/>
    <col min="8201" max="8201" width="24.28515625" style="1" customWidth="1"/>
    <col min="8202" max="8202" width="13.42578125" style="1" customWidth="1"/>
    <col min="8203" max="8203" width="14" style="1" customWidth="1"/>
    <col min="8204" max="8204" width="13.85546875" style="1" customWidth="1"/>
    <col min="8205" max="8205" width="12.42578125" style="1" customWidth="1"/>
    <col min="8206" max="8206" width="13.85546875" style="1" bestFit="1" customWidth="1"/>
    <col min="8207" max="8207" width="13.7109375" style="1" bestFit="1" customWidth="1"/>
    <col min="8208" max="8208" width="12.7109375" style="1" bestFit="1" customWidth="1"/>
    <col min="8209" max="8448" width="11.42578125" style="1"/>
    <col min="8449" max="8449" width="20.5703125" style="1" customWidth="1"/>
    <col min="8450" max="8450" width="8.42578125" style="1" customWidth="1"/>
    <col min="8451" max="8451" width="14.28515625" style="1" bestFit="1" customWidth="1"/>
    <col min="8452" max="8452" width="14" style="1" customWidth="1"/>
    <col min="8453" max="8454" width="14.28515625" style="1" bestFit="1" customWidth="1"/>
    <col min="8455" max="8455" width="13.7109375" style="1" customWidth="1"/>
    <col min="8456" max="8456" width="0.5703125" style="1" customWidth="1"/>
    <col min="8457" max="8457" width="24.28515625" style="1" customWidth="1"/>
    <col min="8458" max="8458" width="13.42578125" style="1" customWidth="1"/>
    <col min="8459" max="8459" width="14" style="1" customWidth="1"/>
    <col min="8460" max="8460" width="13.85546875" style="1" customWidth="1"/>
    <col min="8461" max="8461" width="12.42578125" style="1" customWidth="1"/>
    <col min="8462" max="8462" width="13.85546875" style="1" bestFit="1" customWidth="1"/>
    <col min="8463" max="8463" width="13.7109375" style="1" bestFit="1" customWidth="1"/>
    <col min="8464" max="8464" width="12.7109375" style="1" bestFit="1" customWidth="1"/>
    <col min="8465" max="8704" width="11.42578125" style="1"/>
    <col min="8705" max="8705" width="20.5703125" style="1" customWidth="1"/>
    <col min="8706" max="8706" width="8.42578125" style="1" customWidth="1"/>
    <col min="8707" max="8707" width="14.28515625" style="1" bestFit="1" customWidth="1"/>
    <col min="8708" max="8708" width="14" style="1" customWidth="1"/>
    <col min="8709" max="8710" width="14.28515625" style="1" bestFit="1" customWidth="1"/>
    <col min="8711" max="8711" width="13.7109375" style="1" customWidth="1"/>
    <col min="8712" max="8712" width="0.5703125" style="1" customWidth="1"/>
    <col min="8713" max="8713" width="24.28515625" style="1" customWidth="1"/>
    <col min="8714" max="8714" width="13.42578125" style="1" customWidth="1"/>
    <col min="8715" max="8715" width="14" style="1" customWidth="1"/>
    <col min="8716" max="8716" width="13.85546875" style="1" customWidth="1"/>
    <col min="8717" max="8717" width="12.42578125" style="1" customWidth="1"/>
    <col min="8718" max="8718" width="13.85546875" style="1" bestFit="1" customWidth="1"/>
    <col min="8719" max="8719" width="13.7109375" style="1" bestFit="1" customWidth="1"/>
    <col min="8720" max="8720" width="12.7109375" style="1" bestFit="1" customWidth="1"/>
    <col min="8721" max="8960" width="11.42578125" style="1"/>
    <col min="8961" max="8961" width="20.5703125" style="1" customWidth="1"/>
    <col min="8962" max="8962" width="8.42578125" style="1" customWidth="1"/>
    <col min="8963" max="8963" width="14.28515625" style="1" bestFit="1" customWidth="1"/>
    <col min="8964" max="8964" width="14" style="1" customWidth="1"/>
    <col min="8965" max="8966" width="14.28515625" style="1" bestFit="1" customWidth="1"/>
    <col min="8967" max="8967" width="13.7109375" style="1" customWidth="1"/>
    <col min="8968" max="8968" width="0.5703125" style="1" customWidth="1"/>
    <col min="8969" max="8969" width="24.28515625" style="1" customWidth="1"/>
    <col min="8970" max="8970" width="13.42578125" style="1" customWidth="1"/>
    <col min="8971" max="8971" width="14" style="1" customWidth="1"/>
    <col min="8972" max="8972" width="13.85546875" style="1" customWidth="1"/>
    <col min="8973" max="8973" width="12.42578125" style="1" customWidth="1"/>
    <col min="8974" max="8974" width="13.85546875" style="1" bestFit="1" customWidth="1"/>
    <col min="8975" max="8975" width="13.7109375" style="1" bestFit="1" customWidth="1"/>
    <col min="8976" max="8976" width="12.7109375" style="1" bestFit="1" customWidth="1"/>
    <col min="8977" max="9216" width="11.42578125" style="1"/>
    <col min="9217" max="9217" width="20.5703125" style="1" customWidth="1"/>
    <col min="9218" max="9218" width="8.42578125" style="1" customWidth="1"/>
    <col min="9219" max="9219" width="14.28515625" style="1" bestFit="1" customWidth="1"/>
    <col min="9220" max="9220" width="14" style="1" customWidth="1"/>
    <col min="9221" max="9222" width="14.28515625" style="1" bestFit="1" customWidth="1"/>
    <col min="9223" max="9223" width="13.7109375" style="1" customWidth="1"/>
    <col min="9224" max="9224" width="0.5703125" style="1" customWidth="1"/>
    <col min="9225" max="9225" width="24.28515625" style="1" customWidth="1"/>
    <col min="9226" max="9226" width="13.42578125" style="1" customWidth="1"/>
    <col min="9227" max="9227" width="14" style="1" customWidth="1"/>
    <col min="9228" max="9228" width="13.85546875" style="1" customWidth="1"/>
    <col min="9229" max="9229" width="12.42578125" style="1" customWidth="1"/>
    <col min="9230" max="9230" width="13.85546875" style="1" bestFit="1" customWidth="1"/>
    <col min="9231" max="9231" width="13.7109375" style="1" bestFit="1" customWidth="1"/>
    <col min="9232" max="9232" width="12.7109375" style="1" bestFit="1" customWidth="1"/>
    <col min="9233" max="9472" width="11.42578125" style="1"/>
    <col min="9473" max="9473" width="20.5703125" style="1" customWidth="1"/>
    <col min="9474" max="9474" width="8.42578125" style="1" customWidth="1"/>
    <col min="9475" max="9475" width="14.28515625" style="1" bestFit="1" customWidth="1"/>
    <col min="9476" max="9476" width="14" style="1" customWidth="1"/>
    <col min="9477" max="9478" width="14.28515625" style="1" bestFit="1" customWidth="1"/>
    <col min="9479" max="9479" width="13.7109375" style="1" customWidth="1"/>
    <col min="9480" max="9480" width="0.5703125" style="1" customWidth="1"/>
    <col min="9481" max="9481" width="24.28515625" style="1" customWidth="1"/>
    <col min="9482" max="9482" width="13.42578125" style="1" customWidth="1"/>
    <col min="9483" max="9483" width="14" style="1" customWidth="1"/>
    <col min="9484" max="9484" width="13.85546875" style="1" customWidth="1"/>
    <col min="9485" max="9485" width="12.42578125" style="1" customWidth="1"/>
    <col min="9486" max="9486" width="13.85546875" style="1" bestFit="1" customWidth="1"/>
    <col min="9487" max="9487" width="13.7109375" style="1" bestFit="1" customWidth="1"/>
    <col min="9488" max="9488" width="12.7109375" style="1" bestFit="1" customWidth="1"/>
    <col min="9489" max="9728" width="11.42578125" style="1"/>
    <col min="9729" max="9729" width="20.5703125" style="1" customWidth="1"/>
    <col min="9730" max="9730" width="8.42578125" style="1" customWidth="1"/>
    <col min="9731" max="9731" width="14.28515625" style="1" bestFit="1" customWidth="1"/>
    <col min="9732" max="9732" width="14" style="1" customWidth="1"/>
    <col min="9733" max="9734" width="14.28515625" style="1" bestFit="1" customWidth="1"/>
    <col min="9735" max="9735" width="13.7109375" style="1" customWidth="1"/>
    <col min="9736" max="9736" width="0.5703125" style="1" customWidth="1"/>
    <col min="9737" max="9737" width="24.28515625" style="1" customWidth="1"/>
    <col min="9738" max="9738" width="13.42578125" style="1" customWidth="1"/>
    <col min="9739" max="9739" width="14" style="1" customWidth="1"/>
    <col min="9740" max="9740" width="13.85546875" style="1" customWidth="1"/>
    <col min="9741" max="9741" width="12.42578125" style="1" customWidth="1"/>
    <col min="9742" max="9742" width="13.85546875" style="1" bestFit="1" customWidth="1"/>
    <col min="9743" max="9743" width="13.7109375" style="1" bestFit="1" customWidth="1"/>
    <col min="9744" max="9744" width="12.7109375" style="1" bestFit="1" customWidth="1"/>
    <col min="9745" max="9984" width="11.42578125" style="1"/>
    <col min="9985" max="9985" width="20.5703125" style="1" customWidth="1"/>
    <col min="9986" max="9986" width="8.42578125" style="1" customWidth="1"/>
    <col min="9987" max="9987" width="14.28515625" style="1" bestFit="1" customWidth="1"/>
    <col min="9988" max="9988" width="14" style="1" customWidth="1"/>
    <col min="9989" max="9990" width="14.28515625" style="1" bestFit="1" customWidth="1"/>
    <col min="9991" max="9991" width="13.7109375" style="1" customWidth="1"/>
    <col min="9992" max="9992" width="0.5703125" style="1" customWidth="1"/>
    <col min="9993" max="9993" width="24.28515625" style="1" customWidth="1"/>
    <col min="9994" max="9994" width="13.42578125" style="1" customWidth="1"/>
    <col min="9995" max="9995" width="14" style="1" customWidth="1"/>
    <col min="9996" max="9996" width="13.85546875" style="1" customWidth="1"/>
    <col min="9997" max="9997" width="12.42578125" style="1" customWidth="1"/>
    <col min="9998" max="9998" width="13.85546875" style="1" bestFit="1" customWidth="1"/>
    <col min="9999" max="9999" width="13.7109375" style="1" bestFit="1" customWidth="1"/>
    <col min="10000" max="10000" width="12.7109375" style="1" bestFit="1" customWidth="1"/>
    <col min="10001" max="10240" width="11.42578125" style="1"/>
    <col min="10241" max="10241" width="20.5703125" style="1" customWidth="1"/>
    <col min="10242" max="10242" width="8.42578125" style="1" customWidth="1"/>
    <col min="10243" max="10243" width="14.28515625" style="1" bestFit="1" customWidth="1"/>
    <col min="10244" max="10244" width="14" style="1" customWidth="1"/>
    <col min="10245" max="10246" width="14.28515625" style="1" bestFit="1" customWidth="1"/>
    <col min="10247" max="10247" width="13.7109375" style="1" customWidth="1"/>
    <col min="10248" max="10248" width="0.5703125" style="1" customWidth="1"/>
    <col min="10249" max="10249" width="24.28515625" style="1" customWidth="1"/>
    <col min="10250" max="10250" width="13.42578125" style="1" customWidth="1"/>
    <col min="10251" max="10251" width="14" style="1" customWidth="1"/>
    <col min="10252" max="10252" width="13.85546875" style="1" customWidth="1"/>
    <col min="10253" max="10253" width="12.42578125" style="1" customWidth="1"/>
    <col min="10254" max="10254" width="13.85546875" style="1" bestFit="1" customWidth="1"/>
    <col min="10255" max="10255" width="13.7109375" style="1" bestFit="1" customWidth="1"/>
    <col min="10256" max="10256" width="12.7109375" style="1" bestFit="1" customWidth="1"/>
    <col min="10257" max="10496" width="11.42578125" style="1"/>
    <col min="10497" max="10497" width="20.5703125" style="1" customWidth="1"/>
    <col min="10498" max="10498" width="8.42578125" style="1" customWidth="1"/>
    <col min="10499" max="10499" width="14.28515625" style="1" bestFit="1" customWidth="1"/>
    <col min="10500" max="10500" width="14" style="1" customWidth="1"/>
    <col min="10501" max="10502" width="14.28515625" style="1" bestFit="1" customWidth="1"/>
    <col min="10503" max="10503" width="13.7109375" style="1" customWidth="1"/>
    <col min="10504" max="10504" width="0.5703125" style="1" customWidth="1"/>
    <col min="10505" max="10505" width="24.28515625" style="1" customWidth="1"/>
    <col min="10506" max="10506" width="13.42578125" style="1" customWidth="1"/>
    <col min="10507" max="10507" width="14" style="1" customWidth="1"/>
    <col min="10508" max="10508" width="13.85546875" style="1" customWidth="1"/>
    <col min="10509" max="10509" width="12.42578125" style="1" customWidth="1"/>
    <col min="10510" max="10510" width="13.85546875" style="1" bestFit="1" customWidth="1"/>
    <col min="10511" max="10511" width="13.7109375" style="1" bestFit="1" customWidth="1"/>
    <col min="10512" max="10512" width="12.7109375" style="1" bestFit="1" customWidth="1"/>
    <col min="10513" max="10752" width="11.42578125" style="1"/>
    <col min="10753" max="10753" width="20.5703125" style="1" customWidth="1"/>
    <col min="10754" max="10754" width="8.42578125" style="1" customWidth="1"/>
    <col min="10755" max="10755" width="14.28515625" style="1" bestFit="1" customWidth="1"/>
    <col min="10756" max="10756" width="14" style="1" customWidth="1"/>
    <col min="10757" max="10758" width="14.28515625" style="1" bestFit="1" customWidth="1"/>
    <col min="10759" max="10759" width="13.7109375" style="1" customWidth="1"/>
    <col min="10760" max="10760" width="0.5703125" style="1" customWidth="1"/>
    <col min="10761" max="10761" width="24.28515625" style="1" customWidth="1"/>
    <col min="10762" max="10762" width="13.42578125" style="1" customWidth="1"/>
    <col min="10763" max="10763" width="14" style="1" customWidth="1"/>
    <col min="10764" max="10764" width="13.85546875" style="1" customWidth="1"/>
    <col min="10765" max="10765" width="12.42578125" style="1" customWidth="1"/>
    <col min="10766" max="10766" width="13.85546875" style="1" bestFit="1" customWidth="1"/>
    <col min="10767" max="10767" width="13.7109375" style="1" bestFit="1" customWidth="1"/>
    <col min="10768" max="10768" width="12.7109375" style="1" bestFit="1" customWidth="1"/>
    <col min="10769" max="11008" width="11.42578125" style="1"/>
    <col min="11009" max="11009" width="20.5703125" style="1" customWidth="1"/>
    <col min="11010" max="11010" width="8.42578125" style="1" customWidth="1"/>
    <col min="11011" max="11011" width="14.28515625" style="1" bestFit="1" customWidth="1"/>
    <col min="11012" max="11012" width="14" style="1" customWidth="1"/>
    <col min="11013" max="11014" width="14.28515625" style="1" bestFit="1" customWidth="1"/>
    <col min="11015" max="11015" width="13.7109375" style="1" customWidth="1"/>
    <col min="11016" max="11016" width="0.5703125" style="1" customWidth="1"/>
    <col min="11017" max="11017" width="24.28515625" style="1" customWidth="1"/>
    <col min="11018" max="11018" width="13.42578125" style="1" customWidth="1"/>
    <col min="11019" max="11019" width="14" style="1" customWidth="1"/>
    <col min="11020" max="11020" width="13.85546875" style="1" customWidth="1"/>
    <col min="11021" max="11021" width="12.42578125" style="1" customWidth="1"/>
    <col min="11022" max="11022" width="13.85546875" style="1" bestFit="1" customWidth="1"/>
    <col min="11023" max="11023" width="13.7109375" style="1" bestFit="1" customWidth="1"/>
    <col min="11024" max="11024" width="12.7109375" style="1" bestFit="1" customWidth="1"/>
    <col min="11025" max="11264" width="11.42578125" style="1"/>
    <col min="11265" max="11265" width="20.5703125" style="1" customWidth="1"/>
    <col min="11266" max="11266" width="8.42578125" style="1" customWidth="1"/>
    <col min="11267" max="11267" width="14.28515625" style="1" bestFit="1" customWidth="1"/>
    <col min="11268" max="11268" width="14" style="1" customWidth="1"/>
    <col min="11269" max="11270" width="14.28515625" style="1" bestFit="1" customWidth="1"/>
    <col min="11271" max="11271" width="13.7109375" style="1" customWidth="1"/>
    <col min="11272" max="11272" width="0.5703125" style="1" customWidth="1"/>
    <col min="11273" max="11273" width="24.28515625" style="1" customWidth="1"/>
    <col min="11274" max="11274" width="13.42578125" style="1" customWidth="1"/>
    <col min="11275" max="11275" width="14" style="1" customWidth="1"/>
    <col min="11276" max="11276" width="13.85546875" style="1" customWidth="1"/>
    <col min="11277" max="11277" width="12.42578125" style="1" customWidth="1"/>
    <col min="11278" max="11278" width="13.85546875" style="1" bestFit="1" customWidth="1"/>
    <col min="11279" max="11279" width="13.7109375" style="1" bestFit="1" customWidth="1"/>
    <col min="11280" max="11280" width="12.7109375" style="1" bestFit="1" customWidth="1"/>
    <col min="11281" max="11520" width="11.42578125" style="1"/>
    <col min="11521" max="11521" width="20.5703125" style="1" customWidth="1"/>
    <col min="11522" max="11522" width="8.42578125" style="1" customWidth="1"/>
    <col min="11523" max="11523" width="14.28515625" style="1" bestFit="1" customWidth="1"/>
    <col min="11524" max="11524" width="14" style="1" customWidth="1"/>
    <col min="11525" max="11526" width="14.28515625" style="1" bestFit="1" customWidth="1"/>
    <col min="11527" max="11527" width="13.7109375" style="1" customWidth="1"/>
    <col min="11528" max="11528" width="0.5703125" style="1" customWidth="1"/>
    <col min="11529" max="11529" width="24.28515625" style="1" customWidth="1"/>
    <col min="11530" max="11530" width="13.42578125" style="1" customWidth="1"/>
    <col min="11531" max="11531" width="14" style="1" customWidth="1"/>
    <col min="11532" max="11532" width="13.85546875" style="1" customWidth="1"/>
    <col min="11533" max="11533" width="12.42578125" style="1" customWidth="1"/>
    <col min="11534" max="11534" width="13.85546875" style="1" bestFit="1" customWidth="1"/>
    <col min="11535" max="11535" width="13.7109375" style="1" bestFit="1" customWidth="1"/>
    <col min="11536" max="11536" width="12.7109375" style="1" bestFit="1" customWidth="1"/>
    <col min="11537" max="11776" width="11.42578125" style="1"/>
    <col min="11777" max="11777" width="20.5703125" style="1" customWidth="1"/>
    <col min="11778" max="11778" width="8.42578125" style="1" customWidth="1"/>
    <col min="11779" max="11779" width="14.28515625" style="1" bestFit="1" customWidth="1"/>
    <col min="11780" max="11780" width="14" style="1" customWidth="1"/>
    <col min="11781" max="11782" width="14.28515625" style="1" bestFit="1" customWidth="1"/>
    <col min="11783" max="11783" width="13.7109375" style="1" customWidth="1"/>
    <col min="11784" max="11784" width="0.5703125" style="1" customWidth="1"/>
    <col min="11785" max="11785" width="24.28515625" style="1" customWidth="1"/>
    <col min="11786" max="11786" width="13.42578125" style="1" customWidth="1"/>
    <col min="11787" max="11787" width="14" style="1" customWidth="1"/>
    <col min="11788" max="11788" width="13.85546875" style="1" customWidth="1"/>
    <col min="11789" max="11789" width="12.42578125" style="1" customWidth="1"/>
    <col min="11790" max="11790" width="13.85546875" style="1" bestFit="1" customWidth="1"/>
    <col min="11791" max="11791" width="13.7109375" style="1" bestFit="1" customWidth="1"/>
    <col min="11792" max="11792" width="12.7109375" style="1" bestFit="1" customWidth="1"/>
    <col min="11793" max="12032" width="11.42578125" style="1"/>
    <col min="12033" max="12033" width="20.5703125" style="1" customWidth="1"/>
    <col min="12034" max="12034" width="8.42578125" style="1" customWidth="1"/>
    <col min="12035" max="12035" width="14.28515625" style="1" bestFit="1" customWidth="1"/>
    <col min="12036" max="12036" width="14" style="1" customWidth="1"/>
    <col min="12037" max="12038" width="14.28515625" style="1" bestFit="1" customWidth="1"/>
    <col min="12039" max="12039" width="13.7109375" style="1" customWidth="1"/>
    <col min="12040" max="12040" width="0.5703125" style="1" customWidth="1"/>
    <col min="12041" max="12041" width="24.28515625" style="1" customWidth="1"/>
    <col min="12042" max="12042" width="13.42578125" style="1" customWidth="1"/>
    <col min="12043" max="12043" width="14" style="1" customWidth="1"/>
    <col min="12044" max="12044" width="13.85546875" style="1" customWidth="1"/>
    <col min="12045" max="12045" width="12.42578125" style="1" customWidth="1"/>
    <col min="12046" max="12046" width="13.85546875" style="1" bestFit="1" customWidth="1"/>
    <col min="12047" max="12047" width="13.7109375" style="1" bestFit="1" customWidth="1"/>
    <col min="12048" max="12048" width="12.7109375" style="1" bestFit="1" customWidth="1"/>
    <col min="12049" max="12288" width="11.42578125" style="1"/>
    <col min="12289" max="12289" width="20.5703125" style="1" customWidth="1"/>
    <col min="12290" max="12290" width="8.42578125" style="1" customWidth="1"/>
    <col min="12291" max="12291" width="14.28515625" style="1" bestFit="1" customWidth="1"/>
    <col min="12292" max="12292" width="14" style="1" customWidth="1"/>
    <col min="12293" max="12294" width="14.28515625" style="1" bestFit="1" customWidth="1"/>
    <col min="12295" max="12295" width="13.7109375" style="1" customWidth="1"/>
    <col min="12296" max="12296" width="0.5703125" style="1" customWidth="1"/>
    <col min="12297" max="12297" width="24.28515625" style="1" customWidth="1"/>
    <col min="12298" max="12298" width="13.42578125" style="1" customWidth="1"/>
    <col min="12299" max="12299" width="14" style="1" customWidth="1"/>
    <col min="12300" max="12300" width="13.85546875" style="1" customWidth="1"/>
    <col min="12301" max="12301" width="12.42578125" style="1" customWidth="1"/>
    <col min="12302" max="12302" width="13.85546875" style="1" bestFit="1" customWidth="1"/>
    <col min="12303" max="12303" width="13.7109375" style="1" bestFit="1" customWidth="1"/>
    <col min="12304" max="12304" width="12.7109375" style="1" bestFit="1" customWidth="1"/>
    <col min="12305" max="12544" width="11.42578125" style="1"/>
    <col min="12545" max="12545" width="20.5703125" style="1" customWidth="1"/>
    <col min="12546" max="12546" width="8.42578125" style="1" customWidth="1"/>
    <col min="12547" max="12547" width="14.28515625" style="1" bestFit="1" customWidth="1"/>
    <col min="12548" max="12548" width="14" style="1" customWidth="1"/>
    <col min="12549" max="12550" width="14.28515625" style="1" bestFit="1" customWidth="1"/>
    <col min="12551" max="12551" width="13.7109375" style="1" customWidth="1"/>
    <col min="12552" max="12552" width="0.5703125" style="1" customWidth="1"/>
    <col min="12553" max="12553" width="24.28515625" style="1" customWidth="1"/>
    <col min="12554" max="12554" width="13.42578125" style="1" customWidth="1"/>
    <col min="12555" max="12555" width="14" style="1" customWidth="1"/>
    <col min="12556" max="12556" width="13.85546875" style="1" customWidth="1"/>
    <col min="12557" max="12557" width="12.42578125" style="1" customWidth="1"/>
    <col min="12558" max="12558" width="13.85546875" style="1" bestFit="1" customWidth="1"/>
    <col min="12559" max="12559" width="13.7109375" style="1" bestFit="1" customWidth="1"/>
    <col min="12560" max="12560" width="12.7109375" style="1" bestFit="1" customWidth="1"/>
    <col min="12561" max="12800" width="11.42578125" style="1"/>
    <col min="12801" max="12801" width="20.5703125" style="1" customWidth="1"/>
    <col min="12802" max="12802" width="8.42578125" style="1" customWidth="1"/>
    <col min="12803" max="12803" width="14.28515625" style="1" bestFit="1" customWidth="1"/>
    <col min="12804" max="12804" width="14" style="1" customWidth="1"/>
    <col min="12805" max="12806" width="14.28515625" style="1" bestFit="1" customWidth="1"/>
    <col min="12807" max="12807" width="13.7109375" style="1" customWidth="1"/>
    <col min="12808" max="12808" width="0.5703125" style="1" customWidth="1"/>
    <col min="12809" max="12809" width="24.28515625" style="1" customWidth="1"/>
    <col min="12810" max="12810" width="13.42578125" style="1" customWidth="1"/>
    <col min="12811" max="12811" width="14" style="1" customWidth="1"/>
    <col min="12812" max="12812" width="13.85546875" style="1" customWidth="1"/>
    <col min="12813" max="12813" width="12.42578125" style="1" customWidth="1"/>
    <col min="12814" max="12814" width="13.85546875" style="1" bestFit="1" customWidth="1"/>
    <col min="12815" max="12815" width="13.7109375" style="1" bestFit="1" customWidth="1"/>
    <col min="12816" max="12816" width="12.7109375" style="1" bestFit="1" customWidth="1"/>
    <col min="12817" max="13056" width="11.42578125" style="1"/>
    <col min="13057" max="13057" width="20.5703125" style="1" customWidth="1"/>
    <col min="13058" max="13058" width="8.42578125" style="1" customWidth="1"/>
    <col min="13059" max="13059" width="14.28515625" style="1" bestFit="1" customWidth="1"/>
    <col min="13060" max="13060" width="14" style="1" customWidth="1"/>
    <col min="13061" max="13062" width="14.28515625" style="1" bestFit="1" customWidth="1"/>
    <col min="13063" max="13063" width="13.7109375" style="1" customWidth="1"/>
    <col min="13064" max="13064" width="0.5703125" style="1" customWidth="1"/>
    <col min="13065" max="13065" width="24.28515625" style="1" customWidth="1"/>
    <col min="13066" max="13066" width="13.42578125" style="1" customWidth="1"/>
    <col min="13067" max="13067" width="14" style="1" customWidth="1"/>
    <col min="13068" max="13068" width="13.85546875" style="1" customWidth="1"/>
    <col min="13069" max="13069" width="12.42578125" style="1" customWidth="1"/>
    <col min="13070" max="13070" width="13.85546875" style="1" bestFit="1" customWidth="1"/>
    <col min="13071" max="13071" width="13.7109375" style="1" bestFit="1" customWidth="1"/>
    <col min="13072" max="13072" width="12.7109375" style="1" bestFit="1" customWidth="1"/>
    <col min="13073" max="13312" width="11.42578125" style="1"/>
    <col min="13313" max="13313" width="20.5703125" style="1" customWidth="1"/>
    <col min="13314" max="13314" width="8.42578125" style="1" customWidth="1"/>
    <col min="13315" max="13315" width="14.28515625" style="1" bestFit="1" customWidth="1"/>
    <col min="13316" max="13316" width="14" style="1" customWidth="1"/>
    <col min="13317" max="13318" width="14.28515625" style="1" bestFit="1" customWidth="1"/>
    <col min="13319" max="13319" width="13.7109375" style="1" customWidth="1"/>
    <col min="13320" max="13320" width="0.5703125" style="1" customWidth="1"/>
    <col min="13321" max="13321" width="24.28515625" style="1" customWidth="1"/>
    <col min="13322" max="13322" width="13.42578125" style="1" customWidth="1"/>
    <col min="13323" max="13323" width="14" style="1" customWidth="1"/>
    <col min="13324" max="13324" width="13.85546875" style="1" customWidth="1"/>
    <col min="13325" max="13325" width="12.42578125" style="1" customWidth="1"/>
    <col min="13326" max="13326" width="13.85546875" style="1" bestFit="1" customWidth="1"/>
    <col min="13327" max="13327" width="13.7109375" style="1" bestFit="1" customWidth="1"/>
    <col min="13328" max="13328" width="12.7109375" style="1" bestFit="1" customWidth="1"/>
    <col min="13329" max="13568" width="11.42578125" style="1"/>
    <col min="13569" max="13569" width="20.5703125" style="1" customWidth="1"/>
    <col min="13570" max="13570" width="8.42578125" style="1" customWidth="1"/>
    <col min="13571" max="13571" width="14.28515625" style="1" bestFit="1" customWidth="1"/>
    <col min="13572" max="13572" width="14" style="1" customWidth="1"/>
    <col min="13573" max="13574" width="14.28515625" style="1" bestFit="1" customWidth="1"/>
    <col min="13575" max="13575" width="13.7109375" style="1" customWidth="1"/>
    <col min="13576" max="13576" width="0.5703125" style="1" customWidth="1"/>
    <col min="13577" max="13577" width="24.28515625" style="1" customWidth="1"/>
    <col min="13578" max="13578" width="13.42578125" style="1" customWidth="1"/>
    <col min="13579" max="13579" width="14" style="1" customWidth="1"/>
    <col min="13580" max="13580" width="13.85546875" style="1" customWidth="1"/>
    <col min="13581" max="13581" width="12.42578125" style="1" customWidth="1"/>
    <col min="13582" max="13582" width="13.85546875" style="1" bestFit="1" customWidth="1"/>
    <col min="13583" max="13583" width="13.7109375" style="1" bestFit="1" customWidth="1"/>
    <col min="13584" max="13584" width="12.7109375" style="1" bestFit="1" customWidth="1"/>
    <col min="13585" max="13824" width="11.42578125" style="1"/>
    <col min="13825" max="13825" width="20.5703125" style="1" customWidth="1"/>
    <col min="13826" max="13826" width="8.42578125" style="1" customWidth="1"/>
    <col min="13827" max="13827" width="14.28515625" style="1" bestFit="1" customWidth="1"/>
    <col min="13828" max="13828" width="14" style="1" customWidth="1"/>
    <col min="13829" max="13830" width="14.28515625" style="1" bestFit="1" customWidth="1"/>
    <col min="13831" max="13831" width="13.7109375" style="1" customWidth="1"/>
    <col min="13832" max="13832" width="0.5703125" style="1" customWidth="1"/>
    <col min="13833" max="13833" width="24.28515625" style="1" customWidth="1"/>
    <col min="13834" max="13834" width="13.42578125" style="1" customWidth="1"/>
    <col min="13835" max="13835" width="14" style="1" customWidth="1"/>
    <col min="13836" max="13836" width="13.85546875" style="1" customWidth="1"/>
    <col min="13837" max="13837" width="12.42578125" style="1" customWidth="1"/>
    <col min="13838" max="13838" width="13.85546875" style="1" bestFit="1" customWidth="1"/>
    <col min="13839" max="13839" width="13.7109375" style="1" bestFit="1" customWidth="1"/>
    <col min="13840" max="13840" width="12.7109375" style="1" bestFit="1" customWidth="1"/>
    <col min="13841" max="14080" width="11.42578125" style="1"/>
    <col min="14081" max="14081" width="20.5703125" style="1" customWidth="1"/>
    <col min="14082" max="14082" width="8.42578125" style="1" customWidth="1"/>
    <col min="14083" max="14083" width="14.28515625" style="1" bestFit="1" customWidth="1"/>
    <col min="14084" max="14084" width="14" style="1" customWidth="1"/>
    <col min="14085" max="14086" width="14.28515625" style="1" bestFit="1" customWidth="1"/>
    <col min="14087" max="14087" width="13.7109375" style="1" customWidth="1"/>
    <col min="14088" max="14088" width="0.5703125" style="1" customWidth="1"/>
    <col min="14089" max="14089" width="24.28515625" style="1" customWidth="1"/>
    <col min="14090" max="14090" width="13.42578125" style="1" customWidth="1"/>
    <col min="14091" max="14091" width="14" style="1" customWidth="1"/>
    <col min="14092" max="14092" width="13.85546875" style="1" customWidth="1"/>
    <col min="14093" max="14093" width="12.42578125" style="1" customWidth="1"/>
    <col min="14094" max="14094" width="13.85546875" style="1" bestFit="1" customWidth="1"/>
    <col min="14095" max="14095" width="13.7109375" style="1" bestFit="1" customWidth="1"/>
    <col min="14096" max="14096" width="12.7109375" style="1" bestFit="1" customWidth="1"/>
    <col min="14097" max="14336" width="11.42578125" style="1"/>
    <col min="14337" max="14337" width="20.5703125" style="1" customWidth="1"/>
    <col min="14338" max="14338" width="8.42578125" style="1" customWidth="1"/>
    <col min="14339" max="14339" width="14.28515625" style="1" bestFit="1" customWidth="1"/>
    <col min="14340" max="14340" width="14" style="1" customWidth="1"/>
    <col min="14341" max="14342" width="14.28515625" style="1" bestFit="1" customWidth="1"/>
    <col min="14343" max="14343" width="13.7109375" style="1" customWidth="1"/>
    <col min="14344" max="14344" width="0.5703125" style="1" customWidth="1"/>
    <col min="14345" max="14345" width="24.28515625" style="1" customWidth="1"/>
    <col min="14346" max="14346" width="13.42578125" style="1" customWidth="1"/>
    <col min="14347" max="14347" width="14" style="1" customWidth="1"/>
    <col min="14348" max="14348" width="13.85546875" style="1" customWidth="1"/>
    <col min="14349" max="14349" width="12.42578125" style="1" customWidth="1"/>
    <col min="14350" max="14350" width="13.85546875" style="1" bestFit="1" customWidth="1"/>
    <col min="14351" max="14351" width="13.7109375" style="1" bestFit="1" customWidth="1"/>
    <col min="14352" max="14352" width="12.7109375" style="1" bestFit="1" customWidth="1"/>
    <col min="14353" max="14592" width="11.42578125" style="1"/>
    <col min="14593" max="14593" width="20.5703125" style="1" customWidth="1"/>
    <col min="14594" max="14594" width="8.42578125" style="1" customWidth="1"/>
    <col min="14595" max="14595" width="14.28515625" style="1" bestFit="1" customWidth="1"/>
    <col min="14596" max="14596" width="14" style="1" customWidth="1"/>
    <col min="14597" max="14598" width="14.28515625" style="1" bestFit="1" customWidth="1"/>
    <col min="14599" max="14599" width="13.7109375" style="1" customWidth="1"/>
    <col min="14600" max="14600" width="0.5703125" style="1" customWidth="1"/>
    <col min="14601" max="14601" width="24.28515625" style="1" customWidth="1"/>
    <col min="14602" max="14602" width="13.42578125" style="1" customWidth="1"/>
    <col min="14603" max="14603" width="14" style="1" customWidth="1"/>
    <col min="14604" max="14604" width="13.85546875" style="1" customWidth="1"/>
    <col min="14605" max="14605" width="12.42578125" style="1" customWidth="1"/>
    <col min="14606" max="14606" width="13.85546875" style="1" bestFit="1" customWidth="1"/>
    <col min="14607" max="14607" width="13.7109375" style="1" bestFit="1" customWidth="1"/>
    <col min="14608" max="14608" width="12.7109375" style="1" bestFit="1" customWidth="1"/>
    <col min="14609" max="14848" width="11.42578125" style="1"/>
    <col min="14849" max="14849" width="20.5703125" style="1" customWidth="1"/>
    <col min="14850" max="14850" width="8.42578125" style="1" customWidth="1"/>
    <col min="14851" max="14851" width="14.28515625" style="1" bestFit="1" customWidth="1"/>
    <col min="14852" max="14852" width="14" style="1" customWidth="1"/>
    <col min="14853" max="14854" width="14.28515625" style="1" bestFit="1" customWidth="1"/>
    <col min="14855" max="14855" width="13.7109375" style="1" customWidth="1"/>
    <col min="14856" max="14856" width="0.5703125" style="1" customWidth="1"/>
    <col min="14857" max="14857" width="24.28515625" style="1" customWidth="1"/>
    <col min="14858" max="14858" width="13.42578125" style="1" customWidth="1"/>
    <col min="14859" max="14859" width="14" style="1" customWidth="1"/>
    <col min="14860" max="14860" width="13.85546875" style="1" customWidth="1"/>
    <col min="14861" max="14861" width="12.42578125" style="1" customWidth="1"/>
    <col min="14862" max="14862" width="13.85546875" style="1" bestFit="1" customWidth="1"/>
    <col min="14863" max="14863" width="13.7109375" style="1" bestFit="1" customWidth="1"/>
    <col min="14864" max="14864" width="12.7109375" style="1" bestFit="1" customWidth="1"/>
    <col min="14865" max="15104" width="11.42578125" style="1"/>
    <col min="15105" max="15105" width="20.5703125" style="1" customWidth="1"/>
    <col min="15106" max="15106" width="8.42578125" style="1" customWidth="1"/>
    <col min="15107" max="15107" width="14.28515625" style="1" bestFit="1" customWidth="1"/>
    <col min="15108" max="15108" width="14" style="1" customWidth="1"/>
    <col min="15109" max="15110" width="14.28515625" style="1" bestFit="1" customWidth="1"/>
    <col min="15111" max="15111" width="13.7109375" style="1" customWidth="1"/>
    <col min="15112" max="15112" width="0.5703125" style="1" customWidth="1"/>
    <col min="15113" max="15113" width="24.28515625" style="1" customWidth="1"/>
    <col min="15114" max="15114" width="13.42578125" style="1" customWidth="1"/>
    <col min="15115" max="15115" width="14" style="1" customWidth="1"/>
    <col min="15116" max="15116" width="13.85546875" style="1" customWidth="1"/>
    <col min="15117" max="15117" width="12.42578125" style="1" customWidth="1"/>
    <col min="15118" max="15118" width="13.85546875" style="1" bestFit="1" customWidth="1"/>
    <col min="15119" max="15119" width="13.7109375" style="1" bestFit="1" customWidth="1"/>
    <col min="15120" max="15120" width="12.7109375" style="1" bestFit="1" customWidth="1"/>
    <col min="15121" max="15360" width="11.42578125" style="1"/>
    <col min="15361" max="15361" width="20.5703125" style="1" customWidth="1"/>
    <col min="15362" max="15362" width="8.42578125" style="1" customWidth="1"/>
    <col min="15363" max="15363" width="14.28515625" style="1" bestFit="1" customWidth="1"/>
    <col min="15364" max="15364" width="14" style="1" customWidth="1"/>
    <col min="15365" max="15366" width="14.28515625" style="1" bestFit="1" customWidth="1"/>
    <col min="15367" max="15367" width="13.7109375" style="1" customWidth="1"/>
    <col min="15368" max="15368" width="0.5703125" style="1" customWidth="1"/>
    <col min="15369" max="15369" width="24.28515625" style="1" customWidth="1"/>
    <col min="15370" max="15370" width="13.42578125" style="1" customWidth="1"/>
    <col min="15371" max="15371" width="14" style="1" customWidth="1"/>
    <col min="15372" max="15372" width="13.85546875" style="1" customWidth="1"/>
    <col min="15373" max="15373" width="12.42578125" style="1" customWidth="1"/>
    <col min="15374" max="15374" width="13.85546875" style="1" bestFit="1" customWidth="1"/>
    <col min="15375" max="15375" width="13.7109375" style="1" bestFit="1" customWidth="1"/>
    <col min="15376" max="15376" width="12.7109375" style="1" bestFit="1" customWidth="1"/>
    <col min="15377" max="15616" width="11.42578125" style="1"/>
    <col min="15617" max="15617" width="20.5703125" style="1" customWidth="1"/>
    <col min="15618" max="15618" width="8.42578125" style="1" customWidth="1"/>
    <col min="15619" max="15619" width="14.28515625" style="1" bestFit="1" customWidth="1"/>
    <col min="15620" max="15620" width="14" style="1" customWidth="1"/>
    <col min="15621" max="15622" width="14.28515625" style="1" bestFit="1" customWidth="1"/>
    <col min="15623" max="15623" width="13.7109375" style="1" customWidth="1"/>
    <col min="15624" max="15624" width="0.5703125" style="1" customWidth="1"/>
    <col min="15625" max="15625" width="24.28515625" style="1" customWidth="1"/>
    <col min="15626" max="15626" width="13.42578125" style="1" customWidth="1"/>
    <col min="15627" max="15627" width="14" style="1" customWidth="1"/>
    <col min="15628" max="15628" width="13.85546875" style="1" customWidth="1"/>
    <col min="15629" max="15629" width="12.42578125" style="1" customWidth="1"/>
    <col min="15630" max="15630" width="13.85546875" style="1" bestFit="1" customWidth="1"/>
    <col min="15631" max="15631" width="13.7109375" style="1" bestFit="1" customWidth="1"/>
    <col min="15632" max="15632" width="12.7109375" style="1" bestFit="1" customWidth="1"/>
    <col min="15633" max="15872" width="11.42578125" style="1"/>
    <col min="15873" max="15873" width="20.5703125" style="1" customWidth="1"/>
    <col min="15874" max="15874" width="8.42578125" style="1" customWidth="1"/>
    <col min="15875" max="15875" width="14.28515625" style="1" bestFit="1" customWidth="1"/>
    <col min="15876" max="15876" width="14" style="1" customWidth="1"/>
    <col min="15877" max="15878" width="14.28515625" style="1" bestFit="1" customWidth="1"/>
    <col min="15879" max="15879" width="13.7109375" style="1" customWidth="1"/>
    <col min="15880" max="15880" width="0.5703125" style="1" customWidth="1"/>
    <col min="15881" max="15881" width="24.28515625" style="1" customWidth="1"/>
    <col min="15882" max="15882" width="13.42578125" style="1" customWidth="1"/>
    <col min="15883" max="15883" width="14" style="1" customWidth="1"/>
    <col min="15884" max="15884" width="13.85546875" style="1" customWidth="1"/>
    <col min="15885" max="15885" width="12.42578125" style="1" customWidth="1"/>
    <col min="15886" max="15886" width="13.85546875" style="1" bestFit="1" customWidth="1"/>
    <col min="15887" max="15887" width="13.7109375" style="1" bestFit="1" customWidth="1"/>
    <col min="15888" max="15888" width="12.7109375" style="1" bestFit="1" customWidth="1"/>
    <col min="15889" max="16128" width="11.42578125" style="1"/>
    <col min="16129" max="16129" width="20.5703125" style="1" customWidth="1"/>
    <col min="16130" max="16130" width="8.42578125" style="1" customWidth="1"/>
    <col min="16131" max="16131" width="14.28515625" style="1" bestFit="1" customWidth="1"/>
    <col min="16132" max="16132" width="14" style="1" customWidth="1"/>
    <col min="16133" max="16134" width="14.28515625" style="1" bestFit="1" customWidth="1"/>
    <col min="16135" max="16135" width="13.7109375" style="1" customWidth="1"/>
    <col min="16136" max="16136" width="0.5703125" style="1" customWidth="1"/>
    <col min="16137" max="16137" width="24.28515625" style="1" customWidth="1"/>
    <col min="16138" max="16138" width="13.42578125" style="1" customWidth="1"/>
    <col min="16139" max="16139" width="14" style="1" customWidth="1"/>
    <col min="16140" max="16140" width="13.85546875" style="1" customWidth="1"/>
    <col min="16141" max="16141" width="12.42578125" style="1" customWidth="1"/>
    <col min="16142" max="16142" width="13.85546875" style="1" bestFit="1" customWidth="1"/>
    <col min="16143" max="16143" width="13.7109375" style="1" bestFit="1" customWidth="1"/>
    <col min="16144" max="16144" width="12.7109375" style="1" bestFit="1" customWidth="1"/>
    <col min="16145" max="16384" width="11.42578125" style="1"/>
  </cols>
  <sheetData>
    <row r="1" spans="1:16" x14ac:dyDescent="0.2">
      <c r="A1" s="1" t="s">
        <v>0</v>
      </c>
    </row>
    <row r="2" spans="1:16" x14ac:dyDescent="0.2">
      <c r="A2" s="1" t="s">
        <v>2</v>
      </c>
      <c r="F2" s="2">
        <v>44561</v>
      </c>
      <c r="I2" s="1" t="s">
        <v>104</v>
      </c>
    </row>
    <row r="3" spans="1:16" x14ac:dyDescent="0.2">
      <c r="A3" s="1" t="s">
        <v>89</v>
      </c>
      <c r="G3" s="4"/>
    </row>
    <row r="4" spans="1:16" x14ac:dyDescent="0.2">
      <c r="A4" s="3" t="s">
        <v>90</v>
      </c>
      <c r="C4" s="2"/>
      <c r="D4" s="2"/>
      <c r="E4" s="2"/>
      <c r="F4" s="4"/>
      <c r="G4" s="4">
        <f>'[1]I HCD enero'!E4</f>
        <v>13552848.049999999</v>
      </c>
      <c r="I4" s="3" t="s">
        <v>4</v>
      </c>
      <c r="K4" s="4"/>
    </row>
    <row r="5" spans="1:16" ht="15" x14ac:dyDescent="0.25">
      <c r="C5" s="2"/>
      <c r="D5" s="2"/>
      <c r="F5" s="4"/>
      <c r="G5" s="4"/>
    </row>
    <row r="6" spans="1:16" x14ac:dyDescent="0.2">
      <c r="A6" s="3" t="s">
        <v>5</v>
      </c>
      <c r="J6" s="52" t="s">
        <v>91</v>
      </c>
      <c r="K6" s="52" t="s">
        <v>92</v>
      </c>
      <c r="L6" s="52" t="s">
        <v>93</v>
      </c>
      <c r="M6" s="3" t="s">
        <v>94</v>
      </c>
      <c r="N6" s="52" t="s">
        <v>95</v>
      </c>
    </row>
    <row r="7" spans="1:16" x14ac:dyDescent="0.2">
      <c r="A7" s="3" t="s">
        <v>6</v>
      </c>
      <c r="C7" s="52" t="s">
        <v>91</v>
      </c>
      <c r="D7" s="1" t="s">
        <v>96</v>
      </c>
      <c r="E7" s="52" t="s">
        <v>91</v>
      </c>
      <c r="F7" s="52" t="s">
        <v>97</v>
      </c>
      <c r="G7" s="6"/>
      <c r="I7" s="1" t="s">
        <v>9</v>
      </c>
      <c r="J7" s="4">
        <f>'[1]Presupuesto 21'!C16+'[1]Presupuesto 21'!E16+'[1]Presupuesto 21'!D16</f>
        <v>70087493.549999982</v>
      </c>
      <c r="K7" s="4">
        <f>'[1]Presupuesto 21'!H16</f>
        <v>69567387.429999992</v>
      </c>
      <c r="L7" s="50">
        <f>'[1]I HCD enero'!I9+'[1]I HCD febrero'!I8+'[1]I HCD marzo'!I8+'[1]I HCD abril'!I9+'I HCD mayo'!I9+'[1]I HCD junio'!I9+'[1]I HCD julio'!I9+'[1]I HCD agosto'!I9+'[1]I HCD sept'!I8+'[1]I HCD oct'!I8+'[1]I HCD nov'!I8+'[1]I HCD dic'!I9</f>
        <v>68122828.760000005</v>
      </c>
      <c r="M7" s="4">
        <f>+K7-L7</f>
        <v>1444558.6699999869</v>
      </c>
      <c r="N7" s="4">
        <f>+J7-K7</f>
        <v>520106.11999998987</v>
      </c>
      <c r="O7" s="4"/>
      <c r="P7" s="4"/>
    </row>
    <row r="8" spans="1:16" x14ac:dyDescent="0.2">
      <c r="A8" s="1" t="s">
        <v>7</v>
      </c>
      <c r="C8" s="5">
        <v>4200000</v>
      </c>
      <c r="D8" s="6"/>
      <c r="E8" s="5">
        <f>+C8+D8</f>
        <v>4200000</v>
      </c>
      <c r="F8" s="5">
        <f>+'[1]I HCD enero'!D8+'[1]I HCD febrero'!D7+'[1]I HCD marzo'!D7+'[1]I HCD abril'!D8+'I HCD mayo'!D8+'[1]I HCD junio'!D8+'[1]I HCD julio'!D8+'[1]I HCD agosto'!D8+'[1]I HCD sept'!D7+'[1]I HCD oct'!D7+'[1]I HCD nov'!D7+'[1]I HCD dic'!D8</f>
        <v>4443686.4000000013</v>
      </c>
      <c r="I8" s="1" t="s">
        <v>98</v>
      </c>
      <c r="J8" s="4">
        <f>'[1]Presupuesto 21'!C45+'[1]Presupuesto 21'!D45+'[1]Presupuesto 21'!E45</f>
        <v>65610889.13000001</v>
      </c>
      <c r="K8" s="4">
        <f>'[1]Presupuesto 21'!H45</f>
        <v>61442228.50999999</v>
      </c>
      <c r="L8" s="50">
        <f>'[1]I HCD enero'!I10+'[1]I HCD febrero'!I9+'[1]I HCD marzo'!I9+'[1]I HCD abril'!I10+'I HCD mayo'!I10+'[1]I HCD junio'!I10+'[1]I HCD julio'!I10+'[1]I HCD agosto'!I10+'[1]I HCD sept'!I9+'[1]I HCD oct'!I9+'[1]I HCD nov'!I9+'[1]I HCD dic'!I10+0.01</f>
        <v>61442228.50999999</v>
      </c>
      <c r="M8" s="4">
        <f>+K8-L8</f>
        <v>0</v>
      </c>
      <c r="N8" s="4">
        <f t="shared" ref="N8:N15" si="0">+J8-K8</f>
        <v>4168660.6200000197</v>
      </c>
      <c r="O8" s="4"/>
      <c r="P8" s="4"/>
    </row>
    <row r="9" spans="1:16" x14ac:dyDescent="0.2">
      <c r="A9" s="1" t="s">
        <v>8</v>
      </c>
      <c r="C9" s="5">
        <v>4040000</v>
      </c>
      <c r="D9" s="6"/>
      <c r="E9" s="5">
        <f t="shared" ref="E9:E38" si="1">+C9+D9</f>
        <v>4040000</v>
      </c>
      <c r="F9" s="5">
        <f>+'[1]I HCD enero'!D9+'[1]I HCD febrero'!D8+'[1]I HCD marzo'!D8+'[1]I HCD abril'!D9+'I HCD mayo'!D9+'[1]I HCD junio'!D9+'[1]I HCD julio'!D9+'[1]I HCD agosto'!D9+'[1]I HCD sept'!D8+'[1]I HCD oct'!D8+'[1]I HCD nov'!D8+'[1]I HCD dic'!D9</f>
        <v>5126608.7</v>
      </c>
      <c r="I9" s="1" t="s">
        <v>13</v>
      </c>
      <c r="J9" s="50">
        <v>0</v>
      </c>
      <c r="K9" s="50">
        <v>0</v>
      </c>
      <c r="L9" s="50">
        <f>'[1]I HCD enero'!I11+'[1]I HCD febrero'!I10+'[1]I HCD marzo'!I10+'[1]I HCD abril'!I11+'I HCD mayo'!I11+'[1]I HCD junio'!I11+'[1]I HCD julio'!I11+'[1]I HCD agosto'!I11+'[1]I HCD sept'!I10+'[1]I HCD oct'!I10+'[1]I HCD nov'!I10+'[1]I HCD dic'!I11</f>
        <v>0</v>
      </c>
      <c r="M9" s="50">
        <f t="shared" ref="M9:M15" si="2">+K9-L9</f>
        <v>0</v>
      </c>
      <c r="N9" s="50">
        <f t="shared" si="0"/>
        <v>0</v>
      </c>
    </row>
    <row r="10" spans="1:16" x14ac:dyDescent="0.2">
      <c r="A10" s="1" t="s">
        <v>10</v>
      </c>
      <c r="C10" s="6">
        <v>12000</v>
      </c>
      <c r="D10" s="6"/>
      <c r="E10" s="5">
        <f t="shared" si="1"/>
        <v>12000</v>
      </c>
      <c r="F10" s="5">
        <f>+'[1]I HCD enero'!D10+'[1]I HCD febrero'!D9+'[1]I HCD marzo'!D9+'[1]I HCD abril'!D10+'I HCD mayo'!D10+'[1]I HCD junio'!D10+'[1]I HCD julio'!D10+'[1]I HCD agosto'!D10+'[1]I HCD sept'!D9+'[1]I HCD oct'!D9+'[1]I HCD nov'!D9+'[1]I HCD dic'!D10</f>
        <v>11300</v>
      </c>
      <c r="G10" s="6"/>
      <c r="I10" s="1" t="s">
        <v>15</v>
      </c>
      <c r="J10" s="4">
        <f>'[1]Presupuesto 21'!C57+'[1]Presupuesto 21'!D57+'[1]Presupuesto 21'!E57</f>
        <v>5839382.8200000003</v>
      </c>
      <c r="K10" s="4">
        <f>'[1]Presupuesto 21'!H57</f>
        <v>4971591.7499999991</v>
      </c>
      <c r="L10" s="50">
        <f>'[1]I HCD enero'!I12+'[1]I HCD febrero'!I11+'[1]I HCD marzo'!I11+'[1]I HCD abril'!I12+'I HCD mayo'!I12+'[1]I HCD junio'!I12+'[1]I HCD julio'!I12+'[1]I HCD agosto'!I12+'[1]I HCD sept'!I11+'[1]I HCD oct'!I11+'[1]I HCD nov'!I11+'[1]I HCD dic'!I12</f>
        <v>4971591.75</v>
      </c>
      <c r="M10" s="4">
        <f t="shared" si="2"/>
        <v>0</v>
      </c>
      <c r="N10" s="4">
        <f t="shared" si="0"/>
        <v>867791.07000000123</v>
      </c>
      <c r="O10" s="4"/>
      <c r="P10" s="4"/>
    </row>
    <row r="11" spans="1:16" x14ac:dyDescent="0.2">
      <c r="A11" s="1" t="s">
        <v>12</v>
      </c>
      <c r="C11" s="6">
        <v>340000</v>
      </c>
      <c r="D11" s="6"/>
      <c r="E11" s="5">
        <f t="shared" si="1"/>
        <v>340000</v>
      </c>
      <c r="F11" s="5">
        <f>+'[1]I HCD enero'!D11+'[1]I HCD febrero'!D10+'[1]I HCD marzo'!D10+'[1]I HCD abril'!D11+'I HCD mayo'!D11+'[1]I HCD junio'!D11+'[1]I HCD julio'!D11+'[1]I HCD agosto'!D11+'[1]I HCD sept'!D10+'[1]I HCD oct'!D10+'[1]I HCD nov'!D10+'[1]I HCD dic'!D11</f>
        <v>441050</v>
      </c>
      <c r="I11" s="1" t="s">
        <v>99</v>
      </c>
      <c r="J11" s="50">
        <f>'[1]Presupuesto 21'!C48-2800000</f>
        <v>0</v>
      </c>
      <c r="K11" s="50">
        <v>0</v>
      </c>
      <c r="L11" s="50">
        <v>0</v>
      </c>
      <c r="M11" s="50">
        <f t="shared" si="2"/>
        <v>0</v>
      </c>
      <c r="N11" s="50">
        <f t="shared" si="0"/>
        <v>0</v>
      </c>
    </row>
    <row r="12" spans="1:16" x14ac:dyDescent="0.2">
      <c r="A12" s="1" t="s">
        <v>14</v>
      </c>
      <c r="C12" s="6">
        <v>2000</v>
      </c>
      <c r="D12" s="6"/>
      <c r="E12" s="5">
        <f t="shared" si="1"/>
        <v>2000</v>
      </c>
      <c r="F12" s="5">
        <f>+'[1]I HCD enero'!D12+'[1]I HCD febrero'!D11+'[1]I HCD marzo'!D11+'[1]I HCD abril'!D12+'I HCD mayo'!D12+'[1]I HCD junio'!D12+'[1]I HCD julio'!D12+'[1]I HCD agosto'!D12+'[1]I HCD sept'!D11+'[1]I HCD oct'!D11+'[1]I HCD nov'!D11+'[1]I HCD dic'!D12</f>
        <v>0</v>
      </c>
      <c r="I12" s="1" t="s">
        <v>17</v>
      </c>
      <c r="J12" s="4">
        <f>'[1]Presupuesto 21'!C71+'[1]Presupuesto 21'!D71+'[1]Presupuesto 21'!E71</f>
        <v>11227272</v>
      </c>
      <c r="K12" s="4">
        <f>'[1]Presupuesto 21'!H71</f>
        <v>7777668.2599999998</v>
      </c>
      <c r="L12" s="4">
        <f>'[1]ord pago'!R3168</f>
        <v>7777668.2600000007</v>
      </c>
      <c r="M12" s="4">
        <f t="shared" si="2"/>
        <v>0</v>
      </c>
      <c r="N12" s="4">
        <f t="shared" si="0"/>
        <v>3449603.74</v>
      </c>
      <c r="O12" s="4"/>
      <c r="P12" s="4"/>
    </row>
    <row r="13" spans="1:16" x14ac:dyDescent="0.2">
      <c r="A13" s="1" t="s">
        <v>16</v>
      </c>
      <c r="C13" s="6">
        <v>29000</v>
      </c>
      <c r="D13" s="6"/>
      <c r="E13" s="5">
        <f t="shared" si="1"/>
        <v>29000</v>
      </c>
      <c r="F13" s="5">
        <f>+'[1]I HCD enero'!D13+'[1]I HCD febrero'!D12+'[1]I HCD marzo'!D12+'[1]I HCD abril'!D13+'I HCD mayo'!D13+'[1]I HCD junio'!D13+'[1]I HCD julio'!D13+'[1]I HCD agosto'!D13+'[1]I HCD sept'!D12+'[1]I HCD oct'!D12+'[1]I HCD nov'!D12+'[1]I HCD dic'!D13</f>
        <v>41600</v>
      </c>
      <c r="I13" s="1" t="s">
        <v>19</v>
      </c>
      <c r="J13" s="4">
        <f>'[1]Presupuesto 21'!C85+'[1]Presupuesto 21'!D85+'[1]Presupuesto 21'!E85</f>
        <v>128864153.03999999</v>
      </c>
      <c r="K13" s="4">
        <f>'[1]Presupuesto 21'!H85</f>
        <v>110011466.84999999</v>
      </c>
      <c r="L13" s="4">
        <f>'[1]ord pago'!R3169</f>
        <v>101262169.00999999</v>
      </c>
      <c r="M13" s="4">
        <f t="shared" si="2"/>
        <v>8749297.8400000036</v>
      </c>
      <c r="N13" s="4">
        <f t="shared" si="0"/>
        <v>18852686.189999998</v>
      </c>
      <c r="O13" s="4"/>
      <c r="P13" s="4"/>
    </row>
    <row r="14" spans="1:16" x14ac:dyDescent="0.2">
      <c r="A14" s="1" t="s">
        <v>18</v>
      </c>
      <c r="C14" s="6">
        <v>16000</v>
      </c>
      <c r="D14" s="6"/>
      <c r="E14" s="5">
        <f t="shared" si="1"/>
        <v>16000</v>
      </c>
      <c r="F14" s="5">
        <f>+'[1]I HCD enero'!D14+'[1]I HCD febrero'!D13+'[1]I HCD marzo'!D13+'[1]I HCD abril'!D14+'I HCD mayo'!D14+'[1]I HCD junio'!D14+'[1]I HCD julio'!D14+'[1]I HCD agosto'!D14+'[1]I HCD sept'!D13+'[1]I HCD oct'!D13+'[1]I HCD nov'!D13+'[1]I HCD dic'!D14</f>
        <v>4050</v>
      </c>
      <c r="I14" s="1" t="s">
        <v>100</v>
      </c>
      <c r="J14" s="50">
        <f>'[1]Presupuesto 21'!C89</f>
        <v>1500000</v>
      </c>
      <c r="K14" s="50"/>
      <c r="L14" s="50">
        <v>0</v>
      </c>
      <c r="M14" s="50">
        <f t="shared" si="2"/>
        <v>0</v>
      </c>
      <c r="N14" s="50">
        <f t="shared" si="0"/>
        <v>1500000</v>
      </c>
    </row>
    <row r="15" spans="1:16" x14ac:dyDescent="0.2">
      <c r="A15" s="1" t="s">
        <v>20</v>
      </c>
      <c r="C15" s="6">
        <v>130000</v>
      </c>
      <c r="D15" s="6"/>
      <c r="E15" s="5">
        <f t="shared" si="1"/>
        <v>130000</v>
      </c>
      <c r="F15" s="5">
        <f>+'[1]I HCD enero'!D15+'[1]I HCD febrero'!D14+'[1]I HCD marzo'!D14+'[1]I HCD abril'!D15+'I HCD mayo'!D15+'[1]I HCD junio'!D15+'[1]I HCD julio'!D15+'[1]I HCD agosto'!D15+'[1]I HCD sept'!D14+'[1]I HCD oct'!D14+'[1]I HCD nov'!D14+'[1]I HCD dic'!D15</f>
        <v>244410.15</v>
      </c>
      <c r="I15" s="1" t="s">
        <v>21</v>
      </c>
      <c r="J15" s="50">
        <v>0</v>
      </c>
      <c r="K15" s="50"/>
      <c r="L15" s="50">
        <f>'[1]I HCD enero'!I15+'[1]I HCD febrero'!I14+'[1]I HCD marzo'!I14+'[1]I HCD abril'!I15+'I HCD mayo'!I15+'[1]I HCD junio'!I15+'[1]I HCD julio'!I15+'[1]I HCD agosto'!I15+'[1]I HCD sept'!I14+'[1]I HCD oct'!I14+'[1]I HCD nov'!I14+'[1]I HCD dic'!I15</f>
        <v>0</v>
      </c>
      <c r="M15" s="50">
        <f t="shared" si="2"/>
        <v>0</v>
      </c>
      <c r="N15" s="50">
        <f t="shared" si="0"/>
        <v>0</v>
      </c>
    </row>
    <row r="16" spans="1:16" x14ac:dyDescent="0.2">
      <c r="A16" s="1" t="s">
        <v>22</v>
      </c>
      <c r="C16" s="6">
        <v>750000</v>
      </c>
      <c r="D16" s="6"/>
      <c r="E16" s="5">
        <f t="shared" si="1"/>
        <v>750000</v>
      </c>
      <c r="F16" s="5">
        <f>+'[1]I HCD enero'!D16+'[1]I HCD febrero'!D15+'[1]I HCD marzo'!D15+'[1]I HCD abril'!D16+'I HCD mayo'!D16+'[1]I HCD junio'!D16+'[1]I HCD julio'!D16+'[1]I HCD agosto'!D16+'[1]I HCD sept'!D15+'[1]I HCD oct'!D15+'[1]I HCD nov'!D15+'[1]I HCD dic'!D16</f>
        <v>1156560</v>
      </c>
      <c r="I16" s="1" t="s">
        <v>23</v>
      </c>
      <c r="J16" s="9">
        <f>SUM(J7:J15)</f>
        <v>283129190.53999996</v>
      </c>
      <c r="K16" s="9">
        <f>SUM(K7:K15)</f>
        <v>253770342.79999995</v>
      </c>
      <c r="L16" s="9">
        <f>SUM(L7:L15)</f>
        <v>243576486.28999996</v>
      </c>
      <c r="M16" s="9">
        <f>SUM(M7:M15)</f>
        <v>10193856.50999999</v>
      </c>
      <c r="N16" s="9">
        <f>SUM(N7:N15)</f>
        <v>29358847.74000001</v>
      </c>
    </row>
    <row r="17" spans="1:16" x14ac:dyDescent="0.2">
      <c r="A17" s="1" t="s">
        <v>24</v>
      </c>
      <c r="C17" s="6">
        <v>500000</v>
      </c>
      <c r="D17" s="6"/>
      <c r="E17" s="5">
        <f t="shared" si="1"/>
        <v>500000</v>
      </c>
      <c r="F17" s="5">
        <f>+'[1]I HCD enero'!D17+'[1]I HCD febrero'!D16+'[1]I HCD marzo'!D16+'[1]I HCD abril'!D17+'I HCD mayo'!D17+'[1]I HCD junio'!D17+'[1]I HCD julio'!D17+'[1]I HCD agosto'!D17+'[1]I HCD sept'!D16+'[1]I HCD oct'!D16+'[1]I HCD nov'!D16+'[1]I HCD dic'!D17</f>
        <v>647255</v>
      </c>
      <c r="I17" s="3"/>
      <c r="K17" s="4"/>
    </row>
    <row r="18" spans="1:16" x14ac:dyDescent="0.2">
      <c r="A18" s="1" t="s">
        <v>25</v>
      </c>
      <c r="C18" s="6">
        <v>967700</v>
      </c>
      <c r="D18" s="6"/>
      <c r="E18" s="5">
        <f t="shared" si="1"/>
        <v>967700</v>
      </c>
      <c r="F18" s="5">
        <f>+'[1]I HCD enero'!D18+'[1]I HCD febrero'!D17+'[1]I HCD marzo'!D17+'[1]I HCD abril'!D18+'I HCD mayo'!D18+'[1]I HCD junio'!D18+'[1]I HCD julio'!D18+'[1]I HCD agosto'!D18+'[1]I HCD sept'!D17+'[1]I HCD oct'!D17+'[1]I HCD nov'!D17+'[1]I HCD dic'!D18</f>
        <v>1087564.26</v>
      </c>
      <c r="I18" s="3" t="s">
        <v>5</v>
      </c>
      <c r="K18" s="4"/>
      <c r="L18" s="4"/>
    </row>
    <row r="19" spans="1:16" x14ac:dyDescent="0.2">
      <c r="A19" s="1" t="s">
        <v>26</v>
      </c>
      <c r="C19" s="6">
        <v>1500000</v>
      </c>
      <c r="D19" s="6"/>
      <c r="E19" s="5">
        <f t="shared" si="1"/>
        <v>1500000</v>
      </c>
      <c r="F19" s="5">
        <f>+'[1]I HCD enero'!D19+'[1]I HCD febrero'!D18+'[1]I HCD marzo'!D18+'[1]I HCD abril'!D19+'I HCD mayo'!D19+'[1]I HCD junio'!D19+'[1]I HCD julio'!D19+'[1]I HCD agosto'!D19+'[1]I HCD sept'!D18+'[1]I HCD oct'!D18+'[1]I HCD nov'!D18+'[1]I HCD dic'!D19</f>
        <v>2304448.29</v>
      </c>
      <c r="I19" s="1" t="s">
        <v>27</v>
      </c>
      <c r="M19" s="4"/>
      <c r="N19" s="4">
        <f>'[1]I HCD enero'!K19+'[1]I HCD febrero'!K18+'[1]I HCD marzo'!K18+'[1]I HCD abril'!K19+'I HCD mayo'!K19+'[1]I HCD junio'!K19+'[1]I HCD julio'!K19+'[1]I HCD agosto'!K19+'[1]I HCD sept'!K18+'[1]I HCD oct'!K18+'[1]I HCD nov'!K18+'[1]I HCD dic'!K19</f>
        <v>17764843.43</v>
      </c>
      <c r="O19" s="4"/>
      <c r="P19" s="4"/>
    </row>
    <row r="20" spans="1:16" x14ac:dyDescent="0.2">
      <c r="A20" s="1" t="s">
        <v>28</v>
      </c>
      <c r="C20" s="6">
        <v>102000</v>
      </c>
      <c r="D20" s="6"/>
      <c r="E20" s="5">
        <f t="shared" si="1"/>
        <v>102000</v>
      </c>
      <c r="F20" s="5">
        <f>+'[1]I HCD enero'!D20+'[1]I HCD febrero'!D19+'[1]I HCD marzo'!D19+'[1]I HCD abril'!D20+'I HCD mayo'!D20+'[1]I HCD junio'!D20+'[1]I HCD julio'!D20+'[1]I HCD agosto'!D20+'[1]I HCD sept'!D19+'[1]I HCD oct'!D19+'[1]I HCD nov'!D19+'[1]I HCD dic'!D20</f>
        <v>130298.95</v>
      </c>
      <c r="I20" s="1" t="s">
        <v>101</v>
      </c>
      <c r="L20" s="4"/>
      <c r="M20" s="4"/>
      <c r="N20" s="4">
        <f>+'[1]I HCD enero'!K20+'[1]I HCD febrero'!K19+'[1]I HCD marzo'!K19+'[1]I HCD abril'!K20+'I HCD mayo'!K20+'[1]I HCD junio'!K20+'[1]I HCD julio'!K20+'[1]I HCD agosto'!K20+'[1]I HCD sept'!K19+'[1]I HCD oct'!K19+'[1]I HCD nov'!K19+'[1]I HCD dic'!K20</f>
        <v>4512817.05</v>
      </c>
      <c r="O20" s="4"/>
    </row>
    <row r="21" spans="1:16" x14ac:dyDescent="0.2">
      <c r="A21" s="1" t="s">
        <v>30</v>
      </c>
      <c r="C21" s="6">
        <v>92000</v>
      </c>
      <c r="D21" s="6"/>
      <c r="E21" s="5">
        <f t="shared" si="1"/>
        <v>92000</v>
      </c>
      <c r="F21" s="5">
        <f>+'[1]I HCD enero'!D21+'[1]I HCD febrero'!D20+'[1]I HCD marzo'!D20+'[1]I HCD abril'!D21+'I HCD mayo'!D21+'[1]I HCD junio'!D21+'[1]I HCD julio'!D21+'[1]I HCD agosto'!D21+'[1]I HCD sept'!D20+'[1]I HCD oct'!D20+'[1]I HCD nov'!D20+'[1]I HCD dic'!D21</f>
        <v>173730</v>
      </c>
      <c r="I21" s="1" t="s">
        <v>31</v>
      </c>
      <c r="L21" s="4"/>
      <c r="M21" s="11"/>
      <c r="N21" s="9">
        <f>+L16+N19+N20</f>
        <v>265854146.76999998</v>
      </c>
      <c r="P21" s="4"/>
    </row>
    <row r="22" spans="1:16" x14ac:dyDescent="0.2">
      <c r="A22" s="1" t="s">
        <v>32</v>
      </c>
      <c r="C22" s="6">
        <v>60000</v>
      </c>
      <c r="D22" s="6"/>
      <c r="E22" s="5">
        <f t="shared" si="1"/>
        <v>60000</v>
      </c>
      <c r="F22" s="5">
        <f>+'[1]I HCD enero'!D22+'[1]I HCD febrero'!D21+'[1]I HCD marzo'!D21+'[1]I HCD abril'!D22+'I HCD mayo'!D22+'[1]I HCD junio'!D22+'[1]I HCD julio'!D22+'[1]I HCD agosto'!D22+'[1]I HCD sept'!D21+'[1]I HCD oct'!D21+'[1]I HCD nov'!D21+'[1]I HCD dic'!D22</f>
        <v>114108</v>
      </c>
      <c r="M22" s="11"/>
      <c r="P22" s="4"/>
    </row>
    <row r="23" spans="1:16" x14ac:dyDescent="0.2">
      <c r="A23" s="1" t="s">
        <v>33</v>
      </c>
      <c r="C23" s="6">
        <v>1500</v>
      </c>
      <c r="D23" s="6"/>
      <c r="E23" s="5">
        <f t="shared" si="1"/>
        <v>1500</v>
      </c>
      <c r="F23" s="5">
        <f>+'[1]I HCD enero'!D23+'[1]I HCD febrero'!D22+'[1]I HCD marzo'!D22+'[1]I HCD abril'!D23+'I HCD mayo'!D23+'[1]I HCD junio'!D23+'[1]I HCD julio'!D23+'[1]I HCD agosto'!D23+'[1]I HCD sept'!D22+'[1]I HCD oct'!D22+'[1]I HCD nov'!D22+'[1]I HCD dic'!D23</f>
        <v>0</v>
      </c>
      <c r="I23" s="3" t="s">
        <v>102</v>
      </c>
      <c r="M23" s="4"/>
      <c r="N23" s="4"/>
    </row>
    <row r="24" spans="1:16" x14ac:dyDescent="0.2">
      <c r="A24" s="1" t="s">
        <v>34</v>
      </c>
      <c r="C24" s="6">
        <v>4220000</v>
      </c>
      <c r="D24" s="6"/>
      <c r="E24" s="5">
        <f t="shared" si="1"/>
        <v>4220000</v>
      </c>
      <c r="F24" s="5">
        <f>+'[1]I HCD enero'!D24+'[1]I HCD febrero'!D23+'[1]I HCD marzo'!D23+'[1]I HCD abril'!D24+'I HCD mayo'!D24+'[1]I HCD junio'!D24+'[1]I HCD julio'!D24+'[1]I HCD agosto'!D24+'[1]I HCD sept'!D23+'[1]I HCD oct'!D23+'[1]I HCD nov'!D23+'[1]I HCD dic'!D24</f>
        <v>4175434.9199999995</v>
      </c>
      <c r="I24" s="1" t="s">
        <v>38</v>
      </c>
      <c r="L24" s="50">
        <v>0</v>
      </c>
    </row>
    <row r="25" spans="1:16" x14ac:dyDescent="0.2">
      <c r="A25" s="1" t="s">
        <v>37</v>
      </c>
      <c r="C25" s="6">
        <v>260000</v>
      </c>
      <c r="D25" s="6"/>
      <c r="E25" s="5">
        <f t="shared" si="1"/>
        <v>260000</v>
      </c>
      <c r="F25" s="5">
        <f>+'[1]I HCD enero'!D25+'[1]I HCD febrero'!D24+'[1]I HCD marzo'!D24+'[1]I HCD abril'!D25+'I HCD mayo'!D25+'[1]I HCD junio'!D25+'[1]I HCD julio'!D25+'[1]I HCD agosto'!D25+'[1]I HCD sept'!D24+'[1]I HCD oct'!D24+'[1]I HCD nov'!D24+'[1]I HCD dic'!D25</f>
        <v>947990.87999999989</v>
      </c>
      <c r="I25" s="1" t="s">
        <v>40</v>
      </c>
      <c r="K25" s="4"/>
      <c r="L25" s="50">
        <v>0</v>
      </c>
      <c r="M25" s="4"/>
    </row>
    <row r="26" spans="1:16" x14ac:dyDescent="0.2">
      <c r="A26" s="1" t="s">
        <v>39</v>
      </c>
      <c r="C26" s="6">
        <v>445000</v>
      </c>
      <c r="D26" s="6"/>
      <c r="E26" s="5">
        <f t="shared" si="1"/>
        <v>445000</v>
      </c>
      <c r="F26" s="5">
        <f>+'[1]I HCD enero'!D26+'[1]I HCD febrero'!D25+'[1]I HCD marzo'!D25+'[1]I HCD abril'!D26+'I HCD mayo'!D26+'[1]I HCD junio'!D26+'[1]I HCD julio'!D26+'[1]I HCD agosto'!D26+'[1]I HCD sept'!D25+'[1]I HCD oct'!D25+'[1]I HCD nov'!D25+'[1]I HCD dic'!D26</f>
        <v>391503.59</v>
      </c>
      <c r="I26" s="1" t="s">
        <v>42</v>
      </c>
      <c r="K26" s="4"/>
      <c r="L26" s="50">
        <v>0</v>
      </c>
      <c r="M26" s="4"/>
    </row>
    <row r="27" spans="1:16" x14ac:dyDescent="0.2">
      <c r="A27" s="1" t="s">
        <v>41</v>
      </c>
      <c r="C27" s="6"/>
      <c r="D27" s="6"/>
      <c r="E27" s="5">
        <f t="shared" si="1"/>
        <v>0</v>
      </c>
      <c r="F27" s="5">
        <f>+'[1]I HCD enero'!D27+'[1]I HCD febrero'!D26+'[1]I HCD marzo'!D26+'[1]I HCD abril'!D27+'I HCD mayo'!D27+'[1]I HCD junio'!D27+'[1]I HCD julio'!D27+'[1]I HCD agosto'!D27+'[1]I HCD sept'!D26+'[1]I HCD oct'!D26+'[1]I HCD nov'!D26+'[1]I HCD dic'!D27</f>
        <v>1572723.29</v>
      </c>
      <c r="I27" s="1" t="s">
        <v>44</v>
      </c>
      <c r="K27" s="4"/>
      <c r="L27" s="4">
        <v>3701075.32</v>
      </c>
      <c r="M27" s="4"/>
      <c r="N27" s="4"/>
    </row>
    <row r="28" spans="1:16" x14ac:dyDescent="0.2">
      <c r="A28" s="1" t="s">
        <v>45</v>
      </c>
      <c r="C28" s="6">
        <v>8500000</v>
      </c>
      <c r="D28" s="6"/>
      <c r="E28" s="5">
        <f t="shared" si="1"/>
        <v>8500000</v>
      </c>
      <c r="F28" s="5">
        <f>+'[1]I HCD enero'!D29+'[1]I HCD febrero'!D28+'[1]I HCD marzo'!D28+'[1]I HCD abril'!D29+'I HCD mayo'!D29+'[1]I HCD junio'!D29+'[1]I HCD julio'!D29+'[1]I HCD agosto'!D29+'[1]I HCD sept'!D28+'[1]I HCD oct'!D28+'[1]I HCD nov'!D28+'[1]I HCD dic'!D29</f>
        <v>8154092.1499999994</v>
      </c>
      <c r="I28" s="1" t="s">
        <v>46</v>
      </c>
      <c r="K28" s="4"/>
      <c r="L28" s="4">
        <v>198467.02</v>
      </c>
      <c r="M28" s="4"/>
    </row>
    <row r="29" spans="1:16" x14ac:dyDescent="0.2">
      <c r="A29" s="1" t="s">
        <v>47</v>
      </c>
      <c r="C29" s="6">
        <v>450000</v>
      </c>
      <c r="D29" s="6"/>
      <c r="E29" s="5">
        <f t="shared" si="1"/>
        <v>450000</v>
      </c>
      <c r="F29" s="5">
        <f>+'[1]I HCD enero'!D30+'[1]I HCD febrero'!D29+'[1]I HCD marzo'!D29+'[1]I HCD abril'!D30+'I HCD mayo'!D30+'[1]I HCD junio'!D30+'[1]I HCD julio'!D30+'[1]I HCD agosto'!D30+'[1]I HCD sept'!D29+'[1]I HCD oct'!D29+'[1]I HCD nov'!D29+'[1]I HCD dic'!D30</f>
        <v>453736.79</v>
      </c>
      <c r="I29" s="1" t="s">
        <v>48</v>
      </c>
      <c r="K29" s="4"/>
      <c r="L29" s="4">
        <v>5092.5600000000004</v>
      </c>
      <c r="M29" s="4"/>
    </row>
    <row r="30" spans="1:16" x14ac:dyDescent="0.2">
      <c r="A30" s="1" t="s">
        <v>49</v>
      </c>
      <c r="C30" s="6">
        <v>0</v>
      </c>
      <c r="D30" s="6"/>
      <c r="E30" s="5">
        <v>0</v>
      </c>
      <c r="F30" s="5">
        <f>+'[1]I HCD enero'!D31+'[1]I HCD febrero'!D30+'[1]I HCD marzo'!D30+'[1]I HCD abril'!D31+'I HCD mayo'!D31+'[1]I HCD junio'!D31+'[1]I HCD julio'!D31+'[1]I HCD agosto'!D31+'[1]I HCD sept'!D30+'[1]I HCD oct'!D30+'[1]I HCD nov'!D30+'[1]I HCD dic'!D31</f>
        <v>9634846.6199999992</v>
      </c>
      <c r="I30" s="1" t="s">
        <v>50</v>
      </c>
      <c r="K30" s="11"/>
      <c r="L30" s="11">
        <v>7028.31</v>
      </c>
      <c r="M30" s="4"/>
    </row>
    <row r="31" spans="1:16" x14ac:dyDescent="0.2">
      <c r="A31" s="1" t="s">
        <v>51</v>
      </c>
      <c r="C31" s="6">
        <v>0</v>
      </c>
      <c r="D31" s="6">
        <v>5418282.6799999997</v>
      </c>
      <c r="E31" s="5">
        <f>+C31+D31</f>
        <v>5418282.6799999997</v>
      </c>
      <c r="F31" s="5">
        <v>0</v>
      </c>
      <c r="I31" s="1" t="s">
        <v>52</v>
      </c>
      <c r="K31" s="11"/>
      <c r="L31" s="11">
        <v>14369807.169999992</v>
      </c>
      <c r="M31" s="11"/>
      <c r="N31" s="11"/>
    </row>
    <row r="32" spans="1:16" x14ac:dyDescent="0.2">
      <c r="A32" s="1" t="s">
        <v>53</v>
      </c>
      <c r="C32" s="6">
        <v>0</v>
      </c>
      <c r="D32" s="6">
        <f>5458845.78+300000</f>
        <v>5758845.7800000003</v>
      </c>
      <c r="E32" s="5">
        <f t="shared" si="1"/>
        <v>5758845.7800000003</v>
      </c>
      <c r="F32" s="5">
        <f>+'[1]I HCD enero'!D33+'[1]I HCD febrero'!D32+'[1]I HCD marzo'!D32+'[1]I HCD abril'!D33+'I HCD mayo'!D33+'[1]I HCD junio'!D33+'[1]I HCD julio'!D33+'[1]I HCD agosto'!D32+'[1]I HCD sept'!D32+'[1]I HCD oct'!D32+'[1]I HCD nov'!D32+'[1]I HCD dic'!D33</f>
        <v>3417939.72</v>
      </c>
      <c r="G32" s="6"/>
      <c r="I32" s="1" t="s">
        <v>54</v>
      </c>
      <c r="K32" s="11"/>
      <c r="L32" s="11">
        <v>5254.67</v>
      </c>
      <c r="M32" s="11"/>
      <c r="N32" s="11"/>
    </row>
    <row r="33" spans="1:14" x14ac:dyDescent="0.2">
      <c r="A33" s="1" t="s">
        <v>55</v>
      </c>
      <c r="C33" s="6">
        <v>25800000</v>
      </c>
      <c r="D33" s="6">
        <v>10000000</v>
      </c>
      <c r="E33" s="5">
        <f t="shared" si="1"/>
        <v>35800000</v>
      </c>
      <c r="F33" s="53">
        <f>+'[1]I HCD enero'!D34+'[1]I HCD febrero'!D33+'[1]I HCD marzo'!D33+'[1]I HCD abril'!D34+'I HCD mayo'!D34+'[1]I HCD junio'!D34+'[1]I HCD julio'!D34+'[1]I HCD agosto'!D33+'[1]I HCD sept'!D33+'[1]I HCD oct'!D33+'[1]I HCD nov'!D33+'[1]I HCD dic'!D34</f>
        <v>38587056.189999998</v>
      </c>
      <c r="I33" s="1" t="s">
        <v>79</v>
      </c>
      <c r="K33" s="4"/>
      <c r="L33" s="4">
        <v>217006</v>
      </c>
      <c r="M33" s="13"/>
      <c r="N33" s="50"/>
    </row>
    <row r="34" spans="1:14" x14ac:dyDescent="0.2">
      <c r="A34" s="1" t="s">
        <v>57</v>
      </c>
      <c r="C34" s="53">
        <v>88500000</v>
      </c>
      <c r="D34" s="6">
        <v>24000000</v>
      </c>
      <c r="E34" s="53">
        <f t="shared" si="1"/>
        <v>112500000</v>
      </c>
      <c r="F34" s="53">
        <f>+'[1]I HCD enero'!D35+'[1]I HCD febrero'!D34+'[1]I HCD marzo'!D34+'[1]I HCD abril'!D35+'I HCD mayo'!D35+'[1]I HCD junio'!D35+'[1]I HCD julio'!D35+'[1]I HCD agosto'!D34+'[1]I HCD sept'!D34+'[1]I HCD oct'!D34+'[1]I HCD nov'!D34+'[1]I HCD dic'!D35</f>
        <v>129986533.67999999</v>
      </c>
      <c r="I34" s="1" t="s">
        <v>58</v>
      </c>
      <c r="L34" s="4">
        <v>23000000</v>
      </c>
    </row>
    <row r="35" spans="1:14" x14ac:dyDescent="0.2">
      <c r="A35" s="1" t="s">
        <v>59</v>
      </c>
      <c r="C35" s="6">
        <v>0</v>
      </c>
      <c r="D35" s="6">
        <v>9766.23</v>
      </c>
      <c r="E35" s="5">
        <f t="shared" si="1"/>
        <v>9766.23</v>
      </c>
      <c r="F35" s="53">
        <f>+'[1]I HCD enero'!D36+'[1]I HCD febrero'!D35+'[1]I HCD marzo'!D35+'[1]I HCD abril'!D36+'I HCD mayo'!D36+'[1]I HCD junio'!D36+'[1]I HCD julio'!D36+'[1]I HCD agosto'!D35+'[1]I HCD sept'!D35+'[1]I HCD oct'!D35+'[1]I HCD nov'!D35+'[1]I HCD dic'!D36</f>
        <v>0</v>
      </c>
      <c r="I35" s="1" t="s">
        <v>103</v>
      </c>
      <c r="L35" s="4">
        <v>39522601.68</v>
      </c>
      <c r="M35" s="7"/>
      <c r="N35" s="54"/>
    </row>
    <row r="36" spans="1:14" x14ac:dyDescent="0.2">
      <c r="A36" s="1" t="s">
        <v>69</v>
      </c>
      <c r="C36" s="6">
        <v>0</v>
      </c>
      <c r="D36" s="11">
        <f>36959792.87+59915302.98</f>
        <v>96875095.849999994</v>
      </c>
      <c r="E36" s="53">
        <f t="shared" si="1"/>
        <v>96875095.849999994</v>
      </c>
      <c r="F36" s="53">
        <f>[1]INGRESOS!T61</f>
        <v>100936271.34</v>
      </c>
      <c r="G36" s="53"/>
      <c r="I36" s="1" t="s">
        <v>61</v>
      </c>
      <c r="L36" s="55">
        <f>SUM(L24:L35)</f>
        <v>81026332.729999989</v>
      </c>
      <c r="M36" s="10"/>
      <c r="N36" s="55">
        <f>L36</f>
        <v>81026332.729999989</v>
      </c>
    </row>
    <row r="37" spans="1:14" x14ac:dyDescent="0.2">
      <c r="A37" s="1" t="s">
        <v>60</v>
      </c>
      <c r="C37" s="6">
        <v>30000</v>
      </c>
      <c r="D37" s="11"/>
      <c r="E37" s="53">
        <f t="shared" si="1"/>
        <v>30000</v>
      </c>
      <c r="F37" s="5">
        <f>+'[1]I HCD enero'!D37+'[1]I HCD febrero'!D37+'[1]I HCD marzo'!D37+'[1]I HCD abril'!D38+'I HCD mayo'!D38+'[1]I HCD junio'!D38+'[1]I HCD julio'!D38+'[1]I HCD agosto'!D37+'[1]I HCD sept'!D37+'[1]I HCD oct'!D37+'[1]I HCD nov'!D37+'[1]I HCD dic'!D38</f>
        <v>92374.42</v>
      </c>
      <c r="G37" s="53"/>
      <c r="L37" s="50"/>
      <c r="M37" s="13"/>
      <c r="N37" s="50"/>
    </row>
    <row r="38" spans="1:14" x14ac:dyDescent="0.2">
      <c r="A38" s="1" t="s">
        <v>75</v>
      </c>
      <c r="C38" s="6">
        <v>120000</v>
      </c>
      <c r="E38" s="5">
        <f t="shared" si="1"/>
        <v>120000</v>
      </c>
      <c r="F38" s="5">
        <f>'I HCD mayo'!D39+'[1]I HCD junio'!D39+'[1]I HCD julio'!D39+'[1]I HCD agosto'!D38+'[1]I HCD sept'!D38+'[1]I HCD oct'!D38+'[1]I HCD nov'!D38+'[1]I HCD dic'!D39</f>
        <v>64064.260000000009</v>
      </c>
      <c r="G38" s="4"/>
    </row>
    <row r="39" spans="1:14" x14ac:dyDescent="0.2">
      <c r="A39" s="1" t="s">
        <v>62</v>
      </c>
      <c r="C39" s="9">
        <f>SUM(C8:C38)</f>
        <v>141067200</v>
      </c>
      <c r="D39" s="9">
        <f>SUM(D8:D38)</f>
        <v>142061990.53999999</v>
      </c>
      <c r="E39" s="9">
        <f>SUM(E8:E38)</f>
        <v>283129190.53999996</v>
      </c>
      <c r="F39" s="9">
        <f>SUM(F8:F38)</f>
        <v>314341237.59999996</v>
      </c>
      <c r="G39" s="9">
        <f>F39</f>
        <v>314341237.59999996</v>
      </c>
    </row>
    <row r="41" spans="1:14" x14ac:dyDescent="0.2">
      <c r="A41" s="3" t="s">
        <v>5</v>
      </c>
      <c r="D41" s="6"/>
    </row>
    <row r="42" spans="1:14" x14ac:dyDescent="0.2">
      <c r="A42" s="1" t="s">
        <v>63</v>
      </c>
      <c r="E42" s="4"/>
      <c r="G42" s="4">
        <f>'[1]I HCD enero'!E41+'[1]I HCD febrero'!E41+'[1]I HCD marzo'!E40+'[1]I HCD abril'!E41+'I HCD mayo'!E42+'[1]I HCD junio'!E42+'[1]I HCD julio'!E43+'[1]I HCD agosto'!E42+'[1]I HCD sept'!E41+'[1]I HCD oct'!E41+'[1]I HCD nov'!E42+'[1]I HCD dic'!E43</f>
        <v>18986393.850000001</v>
      </c>
    </row>
    <row r="43" spans="1:14" x14ac:dyDescent="0.2">
      <c r="E43" s="4"/>
    </row>
    <row r="44" spans="1:14" x14ac:dyDescent="0.2">
      <c r="A44" s="1" t="s">
        <v>64</v>
      </c>
      <c r="G44" s="15">
        <f>G4+G39+G42</f>
        <v>346880479.5</v>
      </c>
      <c r="I44" s="1" t="s">
        <v>65</v>
      </c>
      <c r="M44" s="56"/>
      <c r="N44" s="15">
        <f>N21+N36</f>
        <v>346880479.5</v>
      </c>
    </row>
    <row r="45" spans="1:14" x14ac:dyDescent="0.2">
      <c r="E45" s="4"/>
    </row>
    <row r="46" spans="1:14" x14ac:dyDescent="0.2">
      <c r="I46" s="16">
        <f>G44-N44</f>
        <v>0</v>
      </c>
    </row>
    <row r="47" spans="1:14" x14ac:dyDescent="0.2">
      <c r="G47" s="6"/>
    </row>
    <row r="48" spans="1:14" x14ac:dyDescent="0.2">
      <c r="G48" s="6"/>
    </row>
    <row r="49" spans="6:9" x14ac:dyDescent="0.2">
      <c r="F49" s="4"/>
      <c r="G49" s="6"/>
    </row>
    <row r="50" spans="6:9" x14ac:dyDescent="0.2">
      <c r="F50" s="4"/>
      <c r="G50" s="6"/>
      <c r="I50" s="6"/>
    </row>
    <row r="51" spans="6:9" x14ac:dyDescent="0.2">
      <c r="G51" s="6"/>
    </row>
    <row r="52" spans="6:9" x14ac:dyDescent="0.2">
      <c r="G52" s="6"/>
      <c r="I52" s="16"/>
    </row>
    <row r="53" spans="6:9" x14ac:dyDescent="0.2">
      <c r="G53" s="6"/>
    </row>
    <row r="54" spans="6:9" x14ac:dyDescent="0.2">
      <c r="G54" s="6"/>
    </row>
    <row r="55" spans="6:9" x14ac:dyDescent="0.2">
      <c r="G55" s="6"/>
    </row>
    <row r="56" spans="6:9" x14ac:dyDescent="0.2">
      <c r="G56" s="6"/>
    </row>
    <row r="57" spans="6:9" x14ac:dyDescent="0.2">
      <c r="G57" s="6"/>
    </row>
    <row r="58" spans="6:9" x14ac:dyDescent="0.2">
      <c r="G58" s="6"/>
    </row>
    <row r="59" spans="6:9" x14ac:dyDescent="0.2">
      <c r="G59" s="6"/>
    </row>
  </sheetData>
  <pageMargins left="0" right="0" top="0.39370078740157483" bottom="0" header="0" footer="0"/>
  <pageSetup paperSize="9" scale="76" orientation="landscape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B23" sqref="B23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3.140625" style="1" customWidth="1"/>
    <col min="5" max="5" width="13.42578125" style="1" customWidth="1"/>
    <col min="6" max="6" width="2" style="1" customWidth="1"/>
    <col min="7" max="7" width="24.42578125" style="1" customWidth="1"/>
    <col min="8" max="8" width="10.85546875" style="1" customWidth="1"/>
    <col min="9" max="9" width="13.85546875" style="1" customWidth="1"/>
    <col min="10" max="10" width="9.85546875" style="1" customWidth="1"/>
    <col min="11" max="11" width="12.5703125" style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140625" style="1" customWidth="1"/>
    <col min="261" max="261" width="13.42578125" style="1" customWidth="1"/>
    <col min="262" max="262" width="2" style="1" customWidth="1"/>
    <col min="263" max="263" width="24.42578125" style="1" customWidth="1"/>
    <col min="264" max="264" width="10.85546875" style="1" customWidth="1"/>
    <col min="265" max="265" width="13.85546875" style="1" customWidth="1"/>
    <col min="266" max="266" width="9.85546875" style="1" customWidth="1"/>
    <col min="267" max="267" width="12.5703125" style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140625" style="1" customWidth="1"/>
    <col min="517" max="517" width="13.42578125" style="1" customWidth="1"/>
    <col min="518" max="518" width="2" style="1" customWidth="1"/>
    <col min="519" max="519" width="24.42578125" style="1" customWidth="1"/>
    <col min="520" max="520" width="10.85546875" style="1" customWidth="1"/>
    <col min="521" max="521" width="13.85546875" style="1" customWidth="1"/>
    <col min="522" max="522" width="9.85546875" style="1" customWidth="1"/>
    <col min="523" max="523" width="12.5703125" style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140625" style="1" customWidth="1"/>
    <col min="773" max="773" width="13.42578125" style="1" customWidth="1"/>
    <col min="774" max="774" width="2" style="1" customWidth="1"/>
    <col min="775" max="775" width="24.42578125" style="1" customWidth="1"/>
    <col min="776" max="776" width="10.85546875" style="1" customWidth="1"/>
    <col min="777" max="777" width="13.85546875" style="1" customWidth="1"/>
    <col min="778" max="778" width="9.85546875" style="1" customWidth="1"/>
    <col min="779" max="779" width="12.5703125" style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140625" style="1" customWidth="1"/>
    <col min="1029" max="1029" width="13.42578125" style="1" customWidth="1"/>
    <col min="1030" max="1030" width="2" style="1" customWidth="1"/>
    <col min="1031" max="1031" width="24.42578125" style="1" customWidth="1"/>
    <col min="1032" max="1032" width="10.85546875" style="1" customWidth="1"/>
    <col min="1033" max="1033" width="13.85546875" style="1" customWidth="1"/>
    <col min="1034" max="1034" width="9.85546875" style="1" customWidth="1"/>
    <col min="1035" max="1035" width="12.5703125" style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140625" style="1" customWidth="1"/>
    <col min="1285" max="1285" width="13.42578125" style="1" customWidth="1"/>
    <col min="1286" max="1286" width="2" style="1" customWidth="1"/>
    <col min="1287" max="1287" width="24.42578125" style="1" customWidth="1"/>
    <col min="1288" max="1288" width="10.85546875" style="1" customWidth="1"/>
    <col min="1289" max="1289" width="13.85546875" style="1" customWidth="1"/>
    <col min="1290" max="1290" width="9.85546875" style="1" customWidth="1"/>
    <col min="1291" max="1291" width="12.5703125" style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140625" style="1" customWidth="1"/>
    <col min="1541" max="1541" width="13.42578125" style="1" customWidth="1"/>
    <col min="1542" max="1542" width="2" style="1" customWidth="1"/>
    <col min="1543" max="1543" width="24.42578125" style="1" customWidth="1"/>
    <col min="1544" max="1544" width="10.85546875" style="1" customWidth="1"/>
    <col min="1545" max="1545" width="13.85546875" style="1" customWidth="1"/>
    <col min="1546" max="1546" width="9.85546875" style="1" customWidth="1"/>
    <col min="1547" max="1547" width="12.5703125" style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140625" style="1" customWidth="1"/>
    <col min="1797" max="1797" width="13.42578125" style="1" customWidth="1"/>
    <col min="1798" max="1798" width="2" style="1" customWidth="1"/>
    <col min="1799" max="1799" width="24.42578125" style="1" customWidth="1"/>
    <col min="1800" max="1800" width="10.85546875" style="1" customWidth="1"/>
    <col min="1801" max="1801" width="13.85546875" style="1" customWidth="1"/>
    <col min="1802" max="1802" width="9.85546875" style="1" customWidth="1"/>
    <col min="1803" max="1803" width="12.5703125" style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140625" style="1" customWidth="1"/>
    <col min="2053" max="2053" width="13.42578125" style="1" customWidth="1"/>
    <col min="2054" max="2054" width="2" style="1" customWidth="1"/>
    <col min="2055" max="2055" width="24.42578125" style="1" customWidth="1"/>
    <col min="2056" max="2056" width="10.85546875" style="1" customWidth="1"/>
    <col min="2057" max="2057" width="13.85546875" style="1" customWidth="1"/>
    <col min="2058" max="2058" width="9.85546875" style="1" customWidth="1"/>
    <col min="2059" max="2059" width="12.5703125" style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140625" style="1" customWidth="1"/>
    <col min="2309" max="2309" width="13.42578125" style="1" customWidth="1"/>
    <col min="2310" max="2310" width="2" style="1" customWidth="1"/>
    <col min="2311" max="2311" width="24.42578125" style="1" customWidth="1"/>
    <col min="2312" max="2312" width="10.85546875" style="1" customWidth="1"/>
    <col min="2313" max="2313" width="13.85546875" style="1" customWidth="1"/>
    <col min="2314" max="2314" width="9.85546875" style="1" customWidth="1"/>
    <col min="2315" max="2315" width="12.5703125" style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140625" style="1" customWidth="1"/>
    <col min="2565" max="2565" width="13.42578125" style="1" customWidth="1"/>
    <col min="2566" max="2566" width="2" style="1" customWidth="1"/>
    <col min="2567" max="2567" width="24.42578125" style="1" customWidth="1"/>
    <col min="2568" max="2568" width="10.85546875" style="1" customWidth="1"/>
    <col min="2569" max="2569" width="13.85546875" style="1" customWidth="1"/>
    <col min="2570" max="2570" width="9.85546875" style="1" customWidth="1"/>
    <col min="2571" max="2571" width="12.5703125" style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140625" style="1" customWidth="1"/>
    <col min="2821" max="2821" width="13.42578125" style="1" customWidth="1"/>
    <col min="2822" max="2822" width="2" style="1" customWidth="1"/>
    <col min="2823" max="2823" width="24.42578125" style="1" customWidth="1"/>
    <col min="2824" max="2824" width="10.85546875" style="1" customWidth="1"/>
    <col min="2825" max="2825" width="13.85546875" style="1" customWidth="1"/>
    <col min="2826" max="2826" width="9.85546875" style="1" customWidth="1"/>
    <col min="2827" max="2827" width="12.5703125" style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140625" style="1" customWidth="1"/>
    <col min="3077" max="3077" width="13.42578125" style="1" customWidth="1"/>
    <col min="3078" max="3078" width="2" style="1" customWidth="1"/>
    <col min="3079" max="3079" width="24.42578125" style="1" customWidth="1"/>
    <col min="3080" max="3080" width="10.85546875" style="1" customWidth="1"/>
    <col min="3081" max="3081" width="13.85546875" style="1" customWidth="1"/>
    <col min="3082" max="3082" width="9.85546875" style="1" customWidth="1"/>
    <col min="3083" max="3083" width="12.5703125" style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140625" style="1" customWidth="1"/>
    <col min="3333" max="3333" width="13.42578125" style="1" customWidth="1"/>
    <col min="3334" max="3334" width="2" style="1" customWidth="1"/>
    <col min="3335" max="3335" width="24.42578125" style="1" customWidth="1"/>
    <col min="3336" max="3336" width="10.85546875" style="1" customWidth="1"/>
    <col min="3337" max="3337" width="13.85546875" style="1" customWidth="1"/>
    <col min="3338" max="3338" width="9.85546875" style="1" customWidth="1"/>
    <col min="3339" max="3339" width="12.5703125" style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140625" style="1" customWidth="1"/>
    <col min="3589" max="3589" width="13.42578125" style="1" customWidth="1"/>
    <col min="3590" max="3590" width="2" style="1" customWidth="1"/>
    <col min="3591" max="3591" width="24.42578125" style="1" customWidth="1"/>
    <col min="3592" max="3592" width="10.85546875" style="1" customWidth="1"/>
    <col min="3593" max="3593" width="13.85546875" style="1" customWidth="1"/>
    <col min="3594" max="3594" width="9.85546875" style="1" customWidth="1"/>
    <col min="3595" max="3595" width="12.5703125" style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140625" style="1" customWidth="1"/>
    <col min="3845" max="3845" width="13.42578125" style="1" customWidth="1"/>
    <col min="3846" max="3846" width="2" style="1" customWidth="1"/>
    <col min="3847" max="3847" width="24.42578125" style="1" customWidth="1"/>
    <col min="3848" max="3848" width="10.85546875" style="1" customWidth="1"/>
    <col min="3849" max="3849" width="13.85546875" style="1" customWidth="1"/>
    <col min="3850" max="3850" width="9.85546875" style="1" customWidth="1"/>
    <col min="3851" max="3851" width="12.5703125" style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140625" style="1" customWidth="1"/>
    <col min="4101" max="4101" width="13.42578125" style="1" customWidth="1"/>
    <col min="4102" max="4102" width="2" style="1" customWidth="1"/>
    <col min="4103" max="4103" width="24.42578125" style="1" customWidth="1"/>
    <col min="4104" max="4104" width="10.85546875" style="1" customWidth="1"/>
    <col min="4105" max="4105" width="13.85546875" style="1" customWidth="1"/>
    <col min="4106" max="4106" width="9.85546875" style="1" customWidth="1"/>
    <col min="4107" max="4107" width="12.5703125" style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140625" style="1" customWidth="1"/>
    <col min="4357" max="4357" width="13.42578125" style="1" customWidth="1"/>
    <col min="4358" max="4358" width="2" style="1" customWidth="1"/>
    <col min="4359" max="4359" width="24.42578125" style="1" customWidth="1"/>
    <col min="4360" max="4360" width="10.85546875" style="1" customWidth="1"/>
    <col min="4361" max="4361" width="13.85546875" style="1" customWidth="1"/>
    <col min="4362" max="4362" width="9.85546875" style="1" customWidth="1"/>
    <col min="4363" max="4363" width="12.5703125" style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140625" style="1" customWidth="1"/>
    <col min="4613" max="4613" width="13.42578125" style="1" customWidth="1"/>
    <col min="4614" max="4614" width="2" style="1" customWidth="1"/>
    <col min="4615" max="4615" width="24.42578125" style="1" customWidth="1"/>
    <col min="4616" max="4616" width="10.85546875" style="1" customWidth="1"/>
    <col min="4617" max="4617" width="13.85546875" style="1" customWidth="1"/>
    <col min="4618" max="4618" width="9.85546875" style="1" customWidth="1"/>
    <col min="4619" max="4619" width="12.5703125" style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140625" style="1" customWidth="1"/>
    <col min="4869" max="4869" width="13.42578125" style="1" customWidth="1"/>
    <col min="4870" max="4870" width="2" style="1" customWidth="1"/>
    <col min="4871" max="4871" width="24.42578125" style="1" customWidth="1"/>
    <col min="4872" max="4872" width="10.85546875" style="1" customWidth="1"/>
    <col min="4873" max="4873" width="13.85546875" style="1" customWidth="1"/>
    <col min="4874" max="4874" width="9.85546875" style="1" customWidth="1"/>
    <col min="4875" max="4875" width="12.5703125" style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140625" style="1" customWidth="1"/>
    <col min="5125" max="5125" width="13.42578125" style="1" customWidth="1"/>
    <col min="5126" max="5126" width="2" style="1" customWidth="1"/>
    <col min="5127" max="5127" width="24.42578125" style="1" customWidth="1"/>
    <col min="5128" max="5128" width="10.85546875" style="1" customWidth="1"/>
    <col min="5129" max="5129" width="13.85546875" style="1" customWidth="1"/>
    <col min="5130" max="5130" width="9.85546875" style="1" customWidth="1"/>
    <col min="5131" max="5131" width="12.5703125" style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140625" style="1" customWidth="1"/>
    <col min="5381" max="5381" width="13.42578125" style="1" customWidth="1"/>
    <col min="5382" max="5382" width="2" style="1" customWidth="1"/>
    <col min="5383" max="5383" width="24.42578125" style="1" customWidth="1"/>
    <col min="5384" max="5384" width="10.85546875" style="1" customWidth="1"/>
    <col min="5385" max="5385" width="13.85546875" style="1" customWidth="1"/>
    <col min="5386" max="5386" width="9.85546875" style="1" customWidth="1"/>
    <col min="5387" max="5387" width="12.5703125" style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140625" style="1" customWidth="1"/>
    <col min="5637" max="5637" width="13.42578125" style="1" customWidth="1"/>
    <col min="5638" max="5638" width="2" style="1" customWidth="1"/>
    <col min="5639" max="5639" width="24.42578125" style="1" customWidth="1"/>
    <col min="5640" max="5640" width="10.85546875" style="1" customWidth="1"/>
    <col min="5641" max="5641" width="13.85546875" style="1" customWidth="1"/>
    <col min="5642" max="5642" width="9.85546875" style="1" customWidth="1"/>
    <col min="5643" max="5643" width="12.5703125" style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140625" style="1" customWidth="1"/>
    <col min="5893" max="5893" width="13.42578125" style="1" customWidth="1"/>
    <col min="5894" max="5894" width="2" style="1" customWidth="1"/>
    <col min="5895" max="5895" width="24.42578125" style="1" customWidth="1"/>
    <col min="5896" max="5896" width="10.85546875" style="1" customWidth="1"/>
    <col min="5897" max="5897" width="13.85546875" style="1" customWidth="1"/>
    <col min="5898" max="5898" width="9.85546875" style="1" customWidth="1"/>
    <col min="5899" max="5899" width="12.5703125" style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140625" style="1" customWidth="1"/>
    <col min="6149" max="6149" width="13.42578125" style="1" customWidth="1"/>
    <col min="6150" max="6150" width="2" style="1" customWidth="1"/>
    <col min="6151" max="6151" width="24.42578125" style="1" customWidth="1"/>
    <col min="6152" max="6152" width="10.85546875" style="1" customWidth="1"/>
    <col min="6153" max="6153" width="13.85546875" style="1" customWidth="1"/>
    <col min="6154" max="6154" width="9.85546875" style="1" customWidth="1"/>
    <col min="6155" max="6155" width="12.5703125" style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140625" style="1" customWidth="1"/>
    <col min="6405" max="6405" width="13.42578125" style="1" customWidth="1"/>
    <col min="6406" max="6406" width="2" style="1" customWidth="1"/>
    <col min="6407" max="6407" width="24.42578125" style="1" customWidth="1"/>
    <col min="6408" max="6408" width="10.85546875" style="1" customWidth="1"/>
    <col min="6409" max="6409" width="13.85546875" style="1" customWidth="1"/>
    <col min="6410" max="6410" width="9.85546875" style="1" customWidth="1"/>
    <col min="6411" max="6411" width="12.5703125" style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140625" style="1" customWidth="1"/>
    <col min="6661" max="6661" width="13.42578125" style="1" customWidth="1"/>
    <col min="6662" max="6662" width="2" style="1" customWidth="1"/>
    <col min="6663" max="6663" width="24.42578125" style="1" customWidth="1"/>
    <col min="6664" max="6664" width="10.85546875" style="1" customWidth="1"/>
    <col min="6665" max="6665" width="13.85546875" style="1" customWidth="1"/>
    <col min="6666" max="6666" width="9.85546875" style="1" customWidth="1"/>
    <col min="6667" max="6667" width="12.5703125" style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140625" style="1" customWidth="1"/>
    <col min="6917" max="6917" width="13.42578125" style="1" customWidth="1"/>
    <col min="6918" max="6918" width="2" style="1" customWidth="1"/>
    <col min="6919" max="6919" width="24.42578125" style="1" customWidth="1"/>
    <col min="6920" max="6920" width="10.85546875" style="1" customWidth="1"/>
    <col min="6921" max="6921" width="13.85546875" style="1" customWidth="1"/>
    <col min="6922" max="6922" width="9.85546875" style="1" customWidth="1"/>
    <col min="6923" max="6923" width="12.5703125" style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140625" style="1" customWidth="1"/>
    <col min="7173" max="7173" width="13.42578125" style="1" customWidth="1"/>
    <col min="7174" max="7174" width="2" style="1" customWidth="1"/>
    <col min="7175" max="7175" width="24.42578125" style="1" customWidth="1"/>
    <col min="7176" max="7176" width="10.85546875" style="1" customWidth="1"/>
    <col min="7177" max="7177" width="13.85546875" style="1" customWidth="1"/>
    <col min="7178" max="7178" width="9.85546875" style="1" customWidth="1"/>
    <col min="7179" max="7179" width="12.5703125" style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140625" style="1" customWidth="1"/>
    <col min="7429" max="7429" width="13.42578125" style="1" customWidth="1"/>
    <col min="7430" max="7430" width="2" style="1" customWidth="1"/>
    <col min="7431" max="7431" width="24.42578125" style="1" customWidth="1"/>
    <col min="7432" max="7432" width="10.85546875" style="1" customWidth="1"/>
    <col min="7433" max="7433" width="13.85546875" style="1" customWidth="1"/>
    <col min="7434" max="7434" width="9.85546875" style="1" customWidth="1"/>
    <col min="7435" max="7435" width="12.5703125" style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140625" style="1" customWidth="1"/>
    <col min="7685" max="7685" width="13.42578125" style="1" customWidth="1"/>
    <col min="7686" max="7686" width="2" style="1" customWidth="1"/>
    <col min="7687" max="7687" width="24.42578125" style="1" customWidth="1"/>
    <col min="7688" max="7688" width="10.85546875" style="1" customWidth="1"/>
    <col min="7689" max="7689" width="13.85546875" style="1" customWidth="1"/>
    <col min="7690" max="7690" width="9.85546875" style="1" customWidth="1"/>
    <col min="7691" max="7691" width="12.5703125" style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140625" style="1" customWidth="1"/>
    <col min="7941" max="7941" width="13.42578125" style="1" customWidth="1"/>
    <col min="7942" max="7942" width="2" style="1" customWidth="1"/>
    <col min="7943" max="7943" width="24.42578125" style="1" customWidth="1"/>
    <col min="7944" max="7944" width="10.85546875" style="1" customWidth="1"/>
    <col min="7945" max="7945" width="13.85546875" style="1" customWidth="1"/>
    <col min="7946" max="7946" width="9.85546875" style="1" customWidth="1"/>
    <col min="7947" max="7947" width="12.5703125" style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140625" style="1" customWidth="1"/>
    <col min="8197" max="8197" width="13.42578125" style="1" customWidth="1"/>
    <col min="8198" max="8198" width="2" style="1" customWidth="1"/>
    <col min="8199" max="8199" width="24.42578125" style="1" customWidth="1"/>
    <col min="8200" max="8200" width="10.85546875" style="1" customWidth="1"/>
    <col min="8201" max="8201" width="13.85546875" style="1" customWidth="1"/>
    <col min="8202" max="8202" width="9.85546875" style="1" customWidth="1"/>
    <col min="8203" max="8203" width="12.5703125" style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140625" style="1" customWidth="1"/>
    <col min="8453" max="8453" width="13.42578125" style="1" customWidth="1"/>
    <col min="8454" max="8454" width="2" style="1" customWidth="1"/>
    <col min="8455" max="8455" width="24.42578125" style="1" customWidth="1"/>
    <col min="8456" max="8456" width="10.85546875" style="1" customWidth="1"/>
    <col min="8457" max="8457" width="13.85546875" style="1" customWidth="1"/>
    <col min="8458" max="8458" width="9.85546875" style="1" customWidth="1"/>
    <col min="8459" max="8459" width="12.5703125" style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140625" style="1" customWidth="1"/>
    <col min="8709" max="8709" width="13.42578125" style="1" customWidth="1"/>
    <col min="8710" max="8710" width="2" style="1" customWidth="1"/>
    <col min="8711" max="8711" width="24.42578125" style="1" customWidth="1"/>
    <col min="8712" max="8712" width="10.85546875" style="1" customWidth="1"/>
    <col min="8713" max="8713" width="13.85546875" style="1" customWidth="1"/>
    <col min="8714" max="8714" width="9.85546875" style="1" customWidth="1"/>
    <col min="8715" max="8715" width="12.5703125" style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140625" style="1" customWidth="1"/>
    <col min="8965" max="8965" width="13.42578125" style="1" customWidth="1"/>
    <col min="8966" max="8966" width="2" style="1" customWidth="1"/>
    <col min="8967" max="8967" width="24.42578125" style="1" customWidth="1"/>
    <col min="8968" max="8968" width="10.85546875" style="1" customWidth="1"/>
    <col min="8969" max="8969" width="13.85546875" style="1" customWidth="1"/>
    <col min="8970" max="8970" width="9.85546875" style="1" customWidth="1"/>
    <col min="8971" max="8971" width="12.5703125" style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140625" style="1" customWidth="1"/>
    <col min="9221" max="9221" width="13.42578125" style="1" customWidth="1"/>
    <col min="9222" max="9222" width="2" style="1" customWidth="1"/>
    <col min="9223" max="9223" width="24.42578125" style="1" customWidth="1"/>
    <col min="9224" max="9224" width="10.85546875" style="1" customWidth="1"/>
    <col min="9225" max="9225" width="13.85546875" style="1" customWidth="1"/>
    <col min="9226" max="9226" width="9.85546875" style="1" customWidth="1"/>
    <col min="9227" max="9227" width="12.5703125" style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140625" style="1" customWidth="1"/>
    <col min="9477" max="9477" width="13.42578125" style="1" customWidth="1"/>
    <col min="9478" max="9478" width="2" style="1" customWidth="1"/>
    <col min="9479" max="9479" width="24.42578125" style="1" customWidth="1"/>
    <col min="9480" max="9480" width="10.85546875" style="1" customWidth="1"/>
    <col min="9481" max="9481" width="13.85546875" style="1" customWidth="1"/>
    <col min="9482" max="9482" width="9.85546875" style="1" customWidth="1"/>
    <col min="9483" max="9483" width="12.5703125" style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140625" style="1" customWidth="1"/>
    <col min="9733" max="9733" width="13.42578125" style="1" customWidth="1"/>
    <col min="9734" max="9734" width="2" style="1" customWidth="1"/>
    <col min="9735" max="9735" width="24.42578125" style="1" customWidth="1"/>
    <col min="9736" max="9736" width="10.85546875" style="1" customWidth="1"/>
    <col min="9737" max="9737" width="13.85546875" style="1" customWidth="1"/>
    <col min="9738" max="9738" width="9.85546875" style="1" customWidth="1"/>
    <col min="9739" max="9739" width="12.5703125" style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140625" style="1" customWidth="1"/>
    <col min="9989" max="9989" width="13.42578125" style="1" customWidth="1"/>
    <col min="9990" max="9990" width="2" style="1" customWidth="1"/>
    <col min="9991" max="9991" width="24.42578125" style="1" customWidth="1"/>
    <col min="9992" max="9992" width="10.85546875" style="1" customWidth="1"/>
    <col min="9993" max="9993" width="13.85546875" style="1" customWidth="1"/>
    <col min="9994" max="9994" width="9.85546875" style="1" customWidth="1"/>
    <col min="9995" max="9995" width="12.5703125" style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140625" style="1" customWidth="1"/>
    <col min="10245" max="10245" width="13.42578125" style="1" customWidth="1"/>
    <col min="10246" max="10246" width="2" style="1" customWidth="1"/>
    <col min="10247" max="10247" width="24.42578125" style="1" customWidth="1"/>
    <col min="10248" max="10248" width="10.85546875" style="1" customWidth="1"/>
    <col min="10249" max="10249" width="13.85546875" style="1" customWidth="1"/>
    <col min="10250" max="10250" width="9.85546875" style="1" customWidth="1"/>
    <col min="10251" max="10251" width="12.5703125" style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140625" style="1" customWidth="1"/>
    <col min="10501" max="10501" width="13.42578125" style="1" customWidth="1"/>
    <col min="10502" max="10502" width="2" style="1" customWidth="1"/>
    <col min="10503" max="10503" width="24.42578125" style="1" customWidth="1"/>
    <col min="10504" max="10504" width="10.85546875" style="1" customWidth="1"/>
    <col min="10505" max="10505" width="13.85546875" style="1" customWidth="1"/>
    <col min="10506" max="10506" width="9.85546875" style="1" customWidth="1"/>
    <col min="10507" max="10507" width="12.5703125" style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140625" style="1" customWidth="1"/>
    <col min="10757" max="10757" width="13.42578125" style="1" customWidth="1"/>
    <col min="10758" max="10758" width="2" style="1" customWidth="1"/>
    <col min="10759" max="10759" width="24.42578125" style="1" customWidth="1"/>
    <col min="10760" max="10760" width="10.85546875" style="1" customWidth="1"/>
    <col min="10761" max="10761" width="13.85546875" style="1" customWidth="1"/>
    <col min="10762" max="10762" width="9.85546875" style="1" customWidth="1"/>
    <col min="10763" max="10763" width="12.5703125" style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140625" style="1" customWidth="1"/>
    <col min="11013" max="11013" width="13.42578125" style="1" customWidth="1"/>
    <col min="11014" max="11014" width="2" style="1" customWidth="1"/>
    <col min="11015" max="11015" width="24.42578125" style="1" customWidth="1"/>
    <col min="11016" max="11016" width="10.85546875" style="1" customWidth="1"/>
    <col min="11017" max="11017" width="13.85546875" style="1" customWidth="1"/>
    <col min="11018" max="11018" width="9.85546875" style="1" customWidth="1"/>
    <col min="11019" max="11019" width="12.5703125" style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140625" style="1" customWidth="1"/>
    <col min="11269" max="11269" width="13.42578125" style="1" customWidth="1"/>
    <col min="11270" max="11270" width="2" style="1" customWidth="1"/>
    <col min="11271" max="11271" width="24.42578125" style="1" customWidth="1"/>
    <col min="11272" max="11272" width="10.85546875" style="1" customWidth="1"/>
    <col min="11273" max="11273" width="13.85546875" style="1" customWidth="1"/>
    <col min="11274" max="11274" width="9.85546875" style="1" customWidth="1"/>
    <col min="11275" max="11275" width="12.5703125" style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140625" style="1" customWidth="1"/>
    <col min="11525" max="11525" width="13.42578125" style="1" customWidth="1"/>
    <col min="11526" max="11526" width="2" style="1" customWidth="1"/>
    <col min="11527" max="11527" width="24.42578125" style="1" customWidth="1"/>
    <col min="11528" max="11528" width="10.85546875" style="1" customWidth="1"/>
    <col min="11529" max="11529" width="13.85546875" style="1" customWidth="1"/>
    <col min="11530" max="11530" width="9.85546875" style="1" customWidth="1"/>
    <col min="11531" max="11531" width="12.5703125" style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140625" style="1" customWidth="1"/>
    <col min="11781" max="11781" width="13.42578125" style="1" customWidth="1"/>
    <col min="11782" max="11782" width="2" style="1" customWidth="1"/>
    <col min="11783" max="11783" width="24.42578125" style="1" customWidth="1"/>
    <col min="11784" max="11784" width="10.85546875" style="1" customWidth="1"/>
    <col min="11785" max="11785" width="13.85546875" style="1" customWidth="1"/>
    <col min="11786" max="11786" width="9.85546875" style="1" customWidth="1"/>
    <col min="11787" max="11787" width="12.5703125" style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140625" style="1" customWidth="1"/>
    <col min="12037" max="12037" width="13.42578125" style="1" customWidth="1"/>
    <col min="12038" max="12038" width="2" style="1" customWidth="1"/>
    <col min="12039" max="12039" width="24.42578125" style="1" customWidth="1"/>
    <col min="12040" max="12040" width="10.85546875" style="1" customWidth="1"/>
    <col min="12041" max="12041" width="13.85546875" style="1" customWidth="1"/>
    <col min="12042" max="12042" width="9.85546875" style="1" customWidth="1"/>
    <col min="12043" max="12043" width="12.5703125" style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140625" style="1" customWidth="1"/>
    <col min="12293" max="12293" width="13.42578125" style="1" customWidth="1"/>
    <col min="12294" max="12294" width="2" style="1" customWidth="1"/>
    <col min="12295" max="12295" width="24.42578125" style="1" customWidth="1"/>
    <col min="12296" max="12296" width="10.85546875" style="1" customWidth="1"/>
    <col min="12297" max="12297" width="13.85546875" style="1" customWidth="1"/>
    <col min="12298" max="12298" width="9.85546875" style="1" customWidth="1"/>
    <col min="12299" max="12299" width="12.5703125" style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140625" style="1" customWidth="1"/>
    <col min="12549" max="12549" width="13.42578125" style="1" customWidth="1"/>
    <col min="12550" max="12550" width="2" style="1" customWidth="1"/>
    <col min="12551" max="12551" width="24.42578125" style="1" customWidth="1"/>
    <col min="12552" max="12552" width="10.85546875" style="1" customWidth="1"/>
    <col min="12553" max="12553" width="13.85546875" style="1" customWidth="1"/>
    <col min="12554" max="12554" width="9.85546875" style="1" customWidth="1"/>
    <col min="12555" max="12555" width="12.5703125" style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140625" style="1" customWidth="1"/>
    <col min="12805" max="12805" width="13.42578125" style="1" customWidth="1"/>
    <col min="12806" max="12806" width="2" style="1" customWidth="1"/>
    <col min="12807" max="12807" width="24.42578125" style="1" customWidth="1"/>
    <col min="12808" max="12808" width="10.85546875" style="1" customWidth="1"/>
    <col min="12809" max="12809" width="13.85546875" style="1" customWidth="1"/>
    <col min="12810" max="12810" width="9.85546875" style="1" customWidth="1"/>
    <col min="12811" max="12811" width="12.5703125" style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140625" style="1" customWidth="1"/>
    <col min="13061" max="13061" width="13.42578125" style="1" customWidth="1"/>
    <col min="13062" max="13062" width="2" style="1" customWidth="1"/>
    <col min="13063" max="13063" width="24.42578125" style="1" customWidth="1"/>
    <col min="13064" max="13064" width="10.85546875" style="1" customWidth="1"/>
    <col min="13065" max="13065" width="13.85546875" style="1" customWidth="1"/>
    <col min="13066" max="13066" width="9.85546875" style="1" customWidth="1"/>
    <col min="13067" max="13067" width="12.5703125" style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140625" style="1" customWidth="1"/>
    <col min="13317" max="13317" width="13.42578125" style="1" customWidth="1"/>
    <col min="13318" max="13318" width="2" style="1" customWidth="1"/>
    <col min="13319" max="13319" width="24.42578125" style="1" customWidth="1"/>
    <col min="13320" max="13320" width="10.85546875" style="1" customWidth="1"/>
    <col min="13321" max="13321" width="13.85546875" style="1" customWidth="1"/>
    <col min="13322" max="13322" width="9.85546875" style="1" customWidth="1"/>
    <col min="13323" max="13323" width="12.5703125" style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140625" style="1" customWidth="1"/>
    <col min="13573" max="13573" width="13.42578125" style="1" customWidth="1"/>
    <col min="13574" max="13574" width="2" style="1" customWidth="1"/>
    <col min="13575" max="13575" width="24.42578125" style="1" customWidth="1"/>
    <col min="13576" max="13576" width="10.85546875" style="1" customWidth="1"/>
    <col min="13577" max="13577" width="13.85546875" style="1" customWidth="1"/>
    <col min="13578" max="13578" width="9.85546875" style="1" customWidth="1"/>
    <col min="13579" max="13579" width="12.5703125" style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140625" style="1" customWidth="1"/>
    <col min="13829" max="13829" width="13.42578125" style="1" customWidth="1"/>
    <col min="13830" max="13830" width="2" style="1" customWidth="1"/>
    <col min="13831" max="13831" width="24.42578125" style="1" customWidth="1"/>
    <col min="13832" max="13832" width="10.85546875" style="1" customWidth="1"/>
    <col min="13833" max="13833" width="13.85546875" style="1" customWidth="1"/>
    <col min="13834" max="13834" width="9.85546875" style="1" customWidth="1"/>
    <col min="13835" max="13835" width="12.5703125" style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140625" style="1" customWidth="1"/>
    <col min="14085" max="14085" width="13.42578125" style="1" customWidth="1"/>
    <col min="14086" max="14086" width="2" style="1" customWidth="1"/>
    <col min="14087" max="14087" width="24.42578125" style="1" customWidth="1"/>
    <col min="14088" max="14088" width="10.85546875" style="1" customWidth="1"/>
    <col min="14089" max="14089" width="13.85546875" style="1" customWidth="1"/>
    <col min="14090" max="14090" width="9.85546875" style="1" customWidth="1"/>
    <col min="14091" max="14091" width="12.5703125" style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140625" style="1" customWidth="1"/>
    <col min="14341" max="14341" width="13.42578125" style="1" customWidth="1"/>
    <col min="14342" max="14342" width="2" style="1" customWidth="1"/>
    <col min="14343" max="14343" width="24.42578125" style="1" customWidth="1"/>
    <col min="14344" max="14344" width="10.85546875" style="1" customWidth="1"/>
    <col min="14345" max="14345" width="13.85546875" style="1" customWidth="1"/>
    <col min="14346" max="14346" width="9.85546875" style="1" customWidth="1"/>
    <col min="14347" max="14347" width="12.5703125" style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140625" style="1" customWidth="1"/>
    <col min="14597" max="14597" width="13.42578125" style="1" customWidth="1"/>
    <col min="14598" max="14598" width="2" style="1" customWidth="1"/>
    <col min="14599" max="14599" width="24.42578125" style="1" customWidth="1"/>
    <col min="14600" max="14600" width="10.85546875" style="1" customWidth="1"/>
    <col min="14601" max="14601" width="13.85546875" style="1" customWidth="1"/>
    <col min="14602" max="14602" width="9.85546875" style="1" customWidth="1"/>
    <col min="14603" max="14603" width="12.5703125" style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140625" style="1" customWidth="1"/>
    <col min="14853" max="14853" width="13.42578125" style="1" customWidth="1"/>
    <col min="14854" max="14854" width="2" style="1" customWidth="1"/>
    <col min="14855" max="14855" width="24.42578125" style="1" customWidth="1"/>
    <col min="14856" max="14856" width="10.85546875" style="1" customWidth="1"/>
    <col min="14857" max="14857" width="13.85546875" style="1" customWidth="1"/>
    <col min="14858" max="14858" width="9.85546875" style="1" customWidth="1"/>
    <col min="14859" max="14859" width="12.5703125" style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140625" style="1" customWidth="1"/>
    <col min="15109" max="15109" width="13.42578125" style="1" customWidth="1"/>
    <col min="15110" max="15110" width="2" style="1" customWidth="1"/>
    <col min="15111" max="15111" width="24.42578125" style="1" customWidth="1"/>
    <col min="15112" max="15112" width="10.85546875" style="1" customWidth="1"/>
    <col min="15113" max="15113" width="13.85546875" style="1" customWidth="1"/>
    <col min="15114" max="15114" width="9.85546875" style="1" customWidth="1"/>
    <col min="15115" max="15115" width="12.5703125" style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140625" style="1" customWidth="1"/>
    <col min="15365" max="15365" width="13.42578125" style="1" customWidth="1"/>
    <col min="15366" max="15366" width="2" style="1" customWidth="1"/>
    <col min="15367" max="15367" width="24.42578125" style="1" customWidth="1"/>
    <col min="15368" max="15368" width="10.85546875" style="1" customWidth="1"/>
    <col min="15369" max="15369" width="13.85546875" style="1" customWidth="1"/>
    <col min="15370" max="15370" width="9.85546875" style="1" customWidth="1"/>
    <col min="15371" max="15371" width="12.5703125" style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140625" style="1" customWidth="1"/>
    <col min="15621" max="15621" width="13.42578125" style="1" customWidth="1"/>
    <col min="15622" max="15622" width="2" style="1" customWidth="1"/>
    <col min="15623" max="15623" width="24.42578125" style="1" customWidth="1"/>
    <col min="15624" max="15624" width="10.85546875" style="1" customWidth="1"/>
    <col min="15625" max="15625" width="13.85546875" style="1" customWidth="1"/>
    <col min="15626" max="15626" width="9.85546875" style="1" customWidth="1"/>
    <col min="15627" max="15627" width="12.5703125" style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140625" style="1" customWidth="1"/>
    <col min="15877" max="15877" width="13.42578125" style="1" customWidth="1"/>
    <col min="15878" max="15878" width="2" style="1" customWidth="1"/>
    <col min="15879" max="15879" width="24.42578125" style="1" customWidth="1"/>
    <col min="15880" max="15880" width="10.85546875" style="1" customWidth="1"/>
    <col min="15881" max="15881" width="13.85546875" style="1" customWidth="1"/>
    <col min="15882" max="15882" width="9.85546875" style="1" customWidth="1"/>
    <col min="15883" max="15883" width="12.5703125" style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140625" style="1" customWidth="1"/>
    <col min="16133" max="16133" width="13.42578125" style="1" customWidth="1"/>
    <col min="16134" max="16134" width="2" style="1" customWidth="1"/>
    <col min="16135" max="16135" width="24.42578125" style="1" customWidth="1"/>
    <col min="16136" max="16136" width="10.85546875" style="1" customWidth="1"/>
    <col min="16137" max="16137" width="13.85546875" style="1" customWidth="1"/>
    <col min="16138" max="16138" width="9.85546875" style="1" customWidth="1"/>
    <col min="16139" max="16139" width="12.5703125" style="1" customWidth="1"/>
    <col min="16140" max="16384" width="11.42578125" style="1"/>
  </cols>
  <sheetData>
    <row r="1" spans="1:11" ht="12.6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 t="s">
        <v>66</v>
      </c>
      <c r="K1" s="18">
        <v>2021</v>
      </c>
    </row>
    <row r="2" spans="1:11" ht="12.6" customHeight="1" x14ac:dyDescent="0.2">
      <c r="A2" s="18" t="s">
        <v>2</v>
      </c>
      <c r="B2" s="18"/>
      <c r="C2" s="18"/>
      <c r="D2" s="19">
        <v>44255</v>
      </c>
      <c r="E2" s="18"/>
      <c r="F2" s="18"/>
      <c r="G2" s="18"/>
      <c r="H2" s="18"/>
      <c r="I2" s="18"/>
      <c r="J2" s="18"/>
      <c r="K2" s="18"/>
    </row>
    <row r="3" spans="1:11" ht="6" customHeight="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2.6" customHeight="1" x14ac:dyDescent="0.2">
      <c r="A4" s="20" t="s">
        <v>3</v>
      </c>
      <c r="B4" s="18"/>
      <c r="C4" s="19">
        <v>44228</v>
      </c>
      <c r="D4" s="21"/>
      <c r="E4" s="21">
        <f>'[1]I HCD enero'!K37</f>
        <v>14875206.559999995</v>
      </c>
      <c r="F4" s="18"/>
      <c r="G4" s="18"/>
      <c r="H4" s="18"/>
      <c r="I4" s="18"/>
      <c r="J4" s="18"/>
      <c r="K4" s="18"/>
    </row>
    <row r="5" spans="1:11" ht="7.5" customHeight="1" x14ac:dyDescent="0.2">
      <c r="A5" s="18"/>
      <c r="B5" s="18"/>
      <c r="C5" s="19"/>
      <c r="D5" s="21"/>
      <c r="E5" s="21"/>
      <c r="F5" s="18"/>
      <c r="G5" s="18"/>
      <c r="H5" s="18"/>
      <c r="I5" s="18"/>
      <c r="J5" s="18"/>
      <c r="K5" s="18"/>
    </row>
    <row r="6" spans="1:11" ht="12.6" customHeight="1" x14ac:dyDescent="0.2">
      <c r="A6" s="20" t="s">
        <v>6</v>
      </c>
      <c r="B6" s="18"/>
      <c r="C6" s="18"/>
      <c r="D6" s="18"/>
      <c r="E6" s="18"/>
      <c r="F6" s="18"/>
      <c r="G6" s="20" t="s">
        <v>4</v>
      </c>
      <c r="H6" s="18"/>
      <c r="I6" s="18"/>
      <c r="J6" s="18"/>
      <c r="K6" s="18"/>
    </row>
    <row r="7" spans="1:11" ht="12.6" customHeight="1" x14ac:dyDescent="0.2">
      <c r="A7" s="18" t="s">
        <v>7</v>
      </c>
      <c r="B7" s="18"/>
      <c r="C7" s="18"/>
      <c r="D7" s="22">
        <f>[1]INGRESOS!H16</f>
        <v>1373876.07</v>
      </c>
      <c r="E7" s="22"/>
      <c r="F7" s="18"/>
      <c r="G7" s="18"/>
      <c r="H7" s="18"/>
      <c r="I7" s="18"/>
      <c r="J7" s="21"/>
      <c r="K7" s="18"/>
    </row>
    <row r="8" spans="1:11" ht="12.6" customHeight="1" x14ac:dyDescent="0.2">
      <c r="A8" s="18" t="s">
        <v>8</v>
      </c>
      <c r="B8" s="18"/>
      <c r="C8" s="18"/>
      <c r="D8" s="22">
        <f>[1]INGRESOS!H17</f>
        <v>269623.39</v>
      </c>
      <c r="E8" s="22"/>
      <c r="F8" s="18"/>
      <c r="G8" s="18" t="s">
        <v>9</v>
      </c>
      <c r="H8" s="18"/>
      <c r="I8" s="21">
        <f>'[1]ord pago'!G3160</f>
        <v>4196833.22</v>
      </c>
      <c r="J8" s="18"/>
      <c r="K8" s="21"/>
    </row>
    <row r="9" spans="1:11" ht="12.6" customHeight="1" x14ac:dyDescent="0.2">
      <c r="A9" s="18" t="s">
        <v>10</v>
      </c>
      <c r="B9" s="18"/>
      <c r="C9" s="18"/>
      <c r="D9" s="22">
        <f>[1]INGRESOS!H18</f>
        <v>0</v>
      </c>
      <c r="E9" s="22"/>
      <c r="F9" s="18"/>
      <c r="G9" s="18" t="s">
        <v>11</v>
      </c>
      <c r="H9" s="18"/>
      <c r="I9" s="21">
        <f>'[1]ord pago'!G3162</f>
        <v>3303739.5</v>
      </c>
      <c r="J9" s="18"/>
      <c r="K9" s="21"/>
    </row>
    <row r="10" spans="1:11" ht="12.6" customHeight="1" x14ac:dyDescent="0.2">
      <c r="A10" s="18" t="s">
        <v>12</v>
      </c>
      <c r="B10" s="18"/>
      <c r="C10" s="18"/>
      <c r="D10" s="22">
        <f>[1]INGRESOS!H19</f>
        <v>74300</v>
      </c>
      <c r="E10" s="22"/>
      <c r="F10" s="18"/>
      <c r="G10" s="18" t="s">
        <v>13</v>
      </c>
      <c r="H10" s="18"/>
      <c r="I10" s="21">
        <v>0</v>
      </c>
      <c r="J10" s="18"/>
      <c r="K10" s="18"/>
    </row>
    <row r="11" spans="1:11" ht="12.6" customHeight="1" x14ac:dyDescent="0.2">
      <c r="A11" s="18" t="s">
        <v>14</v>
      </c>
      <c r="B11" s="18"/>
      <c r="C11" s="18"/>
      <c r="D11" s="22">
        <f>[1]INGRESOS!H20</f>
        <v>0</v>
      </c>
      <c r="E11" s="22"/>
      <c r="F11" s="18"/>
      <c r="G11" s="18" t="s">
        <v>15</v>
      </c>
      <c r="H11" s="18"/>
      <c r="I11" s="21">
        <f>'[1]ord pago'!G3166</f>
        <v>180182.04</v>
      </c>
      <c r="J11" s="18"/>
      <c r="K11" s="21"/>
    </row>
    <row r="12" spans="1:11" ht="12.6" customHeight="1" x14ac:dyDescent="0.2">
      <c r="A12" s="18" t="s">
        <v>16</v>
      </c>
      <c r="B12" s="18"/>
      <c r="C12" s="18"/>
      <c r="D12" s="22">
        <f>[1]INGRESOS!H21</f>
        <v>0</v>
      </c>
      <c r="E12" s="22"/>
      <c r="F12" s="18"/>
      <c r="G12" s="18" t="s">
        <v>17</v>
      </c>
      <c r="H12" s="18"/>
      <c r="I12" s="21">
        <f>'[1]ord pago'!G3168</f>
        <v>236378</v>
      </c>
      <c r="J12" s="18"/>
      <c r="K12" s="18"/>
    </row>
    <row r="13" spans="1:11" ht="12.6" customHeight="1" x14ac:dyDescent="0.2">
      <c r="A13" s="18" t="s">
        <v>18</v>
      </c>
      <c r="B13" s="18"/>
      <c r="C13" s="18"/>
      <c r="D13" s="22">
        <f>[1]INGRESOS!H22</f>
        <v>0</v>
      </c>
      <c r="E13" s="22"/>
      <c r="F13" s="18"/>
      <c r="G13" s="18" t="s">
        <v>19</v>
      </c>
      <c r="H13" s="18"/>
      <c r="I13" s="21">
        <f>'[1]ord pago'!G3169</f>
        <v>2871398.3999999999</v>
      </c>
      <c r="J13" s="18"/>
      <c r="K13" s="21"/>
    </row>
    <row r="14" spans="1:11" ht="12.6" customHeight="1" x14ac:dyDescent="0.2">
      <c r="A14" s="18" t="s">
        <v>20</v>
      </c>
      <c r="B14" s="18"/>
      <c r="C14" s="18"/>
      <c r="D14" s="22">
        <f>[1]INGRESOS!H23</f>
        <v>1626.75</v>
      </c>
      <c r="E14" s="22"/>
      <c r="F14" s="18"/>
      <c r="G14" s="18" t="s">
        <v>21</v>
      </c>
      <c r="H14" s="18"/>
      <c r="I14" s="21">
        <v>0</v>
      </c>
      <c r="J14" s="23"/>
      <c r="K14" s="24"/>
    </row>
    <row r="15" spans="1:11" ht="12.6" customHeight="1" x14ac:dyDescent="0.2">
      <c r="A15" s="18" t="s">
        <v>22</v>
      </c>
      <c r="B15" s="18"/>
      <c r="C15" s="18"/>
      <c r="D15" s="22">
        <f>[1]INGRESOS!H24</f>
        <v>124250</v>
      </c>
      <c r="E15" s="22"/>
      <c r="F15" s="18"/>
      <c r="G15" s="18" t="s">
        <v>23</v>
      </c>
      <c r="H15" s="18"/>
      <c r="I15" s="25">
        <f>SUM(I8:I14)</f>
        <v>10788531.16</v>
      </c>
      <c r="J15" s="26"/>
      <c r="K15" s="25">
        <f>I15</f>
        <v>10788531.16</v>
      </c>
    </row>
    <row r="16" spans="1:11" ht="12.6" customHeight="1" x14ac:dyDescent="0.2">
      <c r="A16" s="18" t="s">
        <v>24</v>
      </c>
      <c r="B16" s="18"/>
      <c r="C16" s="18"/>
      <c r="D16" s="22">
        <f>[1]INGRESOS!H25</f>
        <v>46270</v>
      </c>
      <c r="E16" s="22"/>
      <c r="F16" s="18"/>
      <c r="G16" s="20"/>
      <c r="H16" s="18"/>
      <c r="I16" s="18"/>
      <c r="J16" s="18"/>
      <c r="K16" s="18"/>
    </row>
    <row r="17" spans="1:14" ht="12.6" customHeight="1" x14ac:dyDescent="0.2">
      <c r="A17" s="18" t="s">
        <v>25</v>
      </c>
      <c r="B17" s="18"/>
      <c r="C17" s="18"/>
      <c r="D17" s="22">
        <f>[1]INGRESOS!H26</f>
        <v>203602.81999999998</v>
      </c>
      <c r="E17" s="22"/>
      <c r="F17" s="18"/>
      <c r="G17" s="20" t="s">
        <v>5</v>
      </c>
      <c r="H17" s="18"/>
      <c r="I17" s="18"/>
      <c r="J17" s="18"/>
      <c r="K17" s="18"/>
    </row>
    <row r="18" spans="1:14" ht="12.6" customHeight="1" x14ac:dyDescent="0.2">
      <c r="A18" s="18" t="s">
        <v>26</v>
      </c>
      <c r="B18" s="18"/>
      <c r="C18" s="18"/>
      <c r="D18" s="22">
        <f>[1]INGRESOS!H27</f>
        <v>246127.81000000003</v>
      </c>
      <c r="E18" s="22"/>
      <c r="F18" s="18"/>
      <c r="G18" s="18" t="s">
        <v>27</v>
      </c>
      <c r="H18" s="18"/>
      <c r="I18" s="21"/>
      <c r="J18" s="18"/>
      <c r="K18" s="21">
        <f>'[1]ord pago'!G3171</f>
        <v>1115179.6499999999</v>
      </c>
    </row>
    <row r="19" spans="1:14" ht="12.6" customHeight="1" x14ac:dyDescent="0.2">
      <c r="A19" s="18" t="s">
        <v>28</v>
      </c>
      <c r="B19" s="18"/>
      <c r="C19" s="18"/>
      <c r="D19" s="22">
        <f>[1]INGRESOS!H28</f>
        <v>960.37</v>
      </c>
      <c r="E19" s="22"/>
      <c r="F19" s="18"/>
      <c r="G19" s="18" t="s">
        <v>29</v>
      </c>
      <c r="H19" s="18"/>
      <c r="I19" s="18"/>
      <c r="J19" s="18"/>
      <c r="K19" s="21">
        <f>'[1]ord pago'!G3170</f>
        <v>1261862.32</v>
      </c>
    </row>
    <row r="20" spans="1:14" ht="12.6" customHeight="1" x14ac:dyDescent="0.2">
      <c r="A20" s="18" t="s">
        <v>30</v>
      </c>
      <c r="B20" s="18"/>
      <c r="C20" s="18"/>
      <c r="D20" s="22">
        <f>[1]INGRESOS!H29</f>
        <v>14300</v>
      </c>
      <c r="E20" s="22"/>
      <c r="F20" s="18"/>
      <c r="G20" s="18" t="s">
        <v>31</v>
      </c>
      <c r="H20" s="18"/>
      <c r="I20" s="21"/>
      <c r="J20" s="18"/>
      <c r="K20" s="25">
        <f>+K15+K18+K19</f>
        <v>13165573.130000001</v>
      </c>
    </row>
    <row r="21" spans="1:14" ht="12.6" customHeight="1" x14ac:dyDescent="0.2">
      <c r="A21" s="18" t="s">
        <v>32</v>
      </c>
      <c r="B21" s="18"/>
      <c r="C21" s="18"/>
      <c r="D21" s="22">
        <f>[1]INGRESOS!H30</f>
        <v>21800</v>
      </c>
      <c r="E21" s="22"/>
      <c r="F21" s="18"/>
      <c r="G21" s="18"/>
      <c r="H21" s="18"/>
      <c r="I21" s="18"/>
      <c r="J21" s="18"/>
      <c r="K21" s="27"/>
    </row>
    <row r="22" spans="1:14" ht="12.6" customHeight="1" x14ac:dyDescent="0.2">
      <c r="A22" s="18" t="s">
        <v>33</v>
      </c>
      <c r="B22" s="18"/>
      <c r="C22" s="18"/>
      <c r="D22" s="22">
        <f>[1]INGRESOS!H31</f>
        <v>0</v>
      </c>
      <c r="E22" s="22"/>
      <c r="F22" s="18"/>
      <c r="G22" s="18"/>
      <c r="H22" s="18"/>
      <c r="I22" s="18"/>
      <c r="J22" s="18"/>
      <c r="K22" s="18"/>
    </row>
    <row r="23" spans="1:14" ht="12.6" customHeight="1" x14ac:dyDescent="0.2">
      <c r="A23" s="18" t="s">
        <v>34</v>
      </c>
      <c r="B23" s="18"/>
      <c r="C23" s="18"/>
      <c r="D23" s="22">
        <f>[1]INGRESOS!H32</f>
        <v>229087</v>
      </c>
      <c r="E23" s="22"/>
      <c r="F23" s="18"/>
      <c r="G23" s="20"/>
      <c r="H23" s="28"/>
      <c r="I23" s="28"/>
      <c r="J23" s="18"/>
      <c r="K23" s="18"/>
    </row>
    <row r="24" spans="1:14" ht="12.6" customHeight="1" x14ac:dyDescent="0.2">
      <c r="A24" s="18" t="s">
        <v>37</v>
      </c>
      <c r="B24" s="18"/>
      <c r="C24" s="18"/>
      <c r="D24" s="22">
        <f>[1]INGRESOS!H33</f>
        <v>376135.14</v>
      </c>
      <c r="E24" s="22"/>
      <c r="F24" s="18"/>
      <c r="G24" s="20" t="s">
        <v>35</v>
      </c>
      <c r="H24" s="28" t="s">
        <v>36</v>
      </c>
      <c r="I24" s="28">
        <f>D2</f>
        <v>44255</v>
      </c>
      <c r="J24" s="18"/>
      <c r="K24" s="18"/>
    </row>
    <row r="25" spans="1:14" ht="12.6" customHeight="1" x14ac:dyDescent="0.2">
      <c r="A25" s="18" t="s">
        <v>39</v>
      </c>
      <c r="B25" s="18"/>
      <c r="C25" s="18"/>
      <c r="D25" s="22">
        <f>[1]INGRESOS!H34</f>
        <v>61508.039999999994</v>
      </c>
      <c r="E25" s="22"/>
      <c r="F25" s="18"/>
      <c r="G25" s="18" t="s">
        <v>38</v>
      </c>
      <c r="H25" s="18"/>
      <c r="I25" s="21">
        <v>133665.85999999999</v>
      </c>
      <c r="J25" s="18"/>
      <c r="K25" s="18"/>
    </row>
    <row r="26" spans="1:14" ht="12.6" customHeight="1" x14ac:dyDescent="0.2">
      <c r="A26" s="18" t="s">
        <v>41</v>
      </c>
      <c r="B26" s="18"/>
      <c r="C26" s="18"/>
      <c r="D26" s="22">
        <f>[1]INGRESOS!H35</f>
        <v>296591.95</v>
      </c>
      <c r="E26" s="22"/>
      <c r="F26" s="18"/>
      <c r="G26" s="18" t="s">
        <v>40</v>
      </c>
      <c r="H26" s="18"/>
      <c r="I26" s="21">
        <v>15000</v>
      </c>
      <c r="J26" s="18"/>
      <c r="K26" s="18"/>
    </row>
    <row r="27" spans="1:14" ht="12.6" customHeight="1" x14ac:dyDescent="0.2">
      <c r="A27" s="18" t="s">
        <v>43</v>
      </c>
      <c r="B27" s="18"/>
      <c r="C27" s="18"/>
      <c r="D27" s="18"/>
      <c r="E27" s="18"/>
      <c r="F27" s="18"/>
      <c r="G27" s="18" t="s">
        <v>42</v>
      </c>
      <c r="H27" s="18"/>
      <c r="I27" s="21">
        <v>5000</v>
      </c>
      <c r="J27" s="21"/>
      <c r="K27" s="21"/>
      <c r="N27" s="4"/>
    </row>
    <row r="28" spans="1:14" ht="12.6" customHeight="1" x14ac:dyDescent="0.2">
      <c r="A28" s="18" t="s">
        <v>45</v>
      </c>
      <c r="B28" s="18"/>
      <c r="C28" s="18"/>
      <c r="D28" s="22">
        <f>[1]INGRESOS!H39</f>
        <v>406810.06</v>
      </c>
      <c r="E28" s="22"/>
      <c r="F28" s="18"/>
      <c r="G28" s="18" t="s">
        <v>44</v>
      </c>
      <c r="H28" s="18"/>
      <c r="I28" s="21">
        <v>6031974.3300000001</v>
      </c>
      <c r="J28" s="21"/>
      <c r="K28" s="21"/>
      <c r="N28" s="4"/>
    </row>
    <row r="29" spans="1:14" ht="12.6" customHeight="1" x14ac:dyDescent="0.2">
      <c r="A29" s="18" t="s">
        <v>47</v>
      </c>
      <c r="B29" s="18"/>
      <c r="C29" s="18"/>
      <c r="D29" s="22">
        <f>[1]INGRESOS!H40</f>
        <v>38550</v>
      </c>
      <c r="E29" s="22"/>
      <c r="F29" s="18"/>
      <c r="G29" s="18" t="s">
        <v>46</v>
      </c>
      <c r="H29" s="18"/>
      <c r="I29" s="21">
        <v>28430.68</v>
      </c>
      <c r="J29" s="21"/>
      <c r="K29" s="18"/>
      <c r="N29" s="4"/>
    </row>
    <row r="30" spans="1:14" ht="12.6" customHeight="1" x14ac:dyDescent="0.2">
      <c r="A30" s="18" t="s">
        <v>49</v>
      </c>
      <c r="B30" s="18"/>
      <c r="C30" s="18"/>
      <c r="D30" s="22">
        <f>[1]INGRESOS!H41</f>
        <v>89424.639999999999</v>
      </c>
      <c r="E30" s="22"/>
      <c r="F30" s="18"/>
      <c r="G30" s="18" t="s">
        <v>48</v>
      </c>
      <c r="H30" s="18"/>
      <c r="I30" s="21">
        <v>6036.36</v>
      </c>
      <c r="J30" s="21"/>
      <c r="K30" s="18"/>
      <c r="N30" s="4"/>
    </row>
    <row r="31" spans="1:14" ht="12.6" customHeight="1" x14ac:dyDescent="0.2">
      <c r="A31" s="18" t="s">
        <v>51</v>
      </c>
      <c r="B31" s="18"/>
      <c r="C31" s="18"/>
      <c r="D31" s="18"/>
      <c r="E31" s="18"/>
      <c r="F31" s="18"/>
      <c r="G31" s="18" t="s">
        <v>50</v>
      </c>
      <c r="H31" s="18"/>
      <c r="I31" s="27">
        <v>8209.27</v>
      </c>
      <c r="J31" s="21"/>
      <c r="K31" s="21"/>
      <c r="N31" s="4"/>
    </row>
    <row r="32" spans="1:14" ht="12.6" customHeight="1" x14ac:dyDescent="0.2">
      <c r="A32" s="18" t="s">
        <v>53</v>
      </c>
      <c r="B32" s="18"/>
      <c r="C32" s="18"/>
      <c r="D32" s="22">
        <f>[1]INGRESOS!H52</f>
        <v>0</v>
      </c>
      <c r="E32" s="18"/>
      <c r="F32" s="18"/>
      <c r="G32" s="18" t="s">
        <v>52</v>
      </c>
      <c r="H32" s="18"/>
      <c r="I32" s="27">
        <v>5009.21</v>
      </c>
      <c r="J32" s="21"/>
      <c r="K32" s="21"/>
      <c r="N32" s="4"/>
    </row>
    <row r="33" spans="1:14" ht="12.6" customHeight="1" x14ac:dyDescent="0.2">
      <c r="A33" s="18" t="s">
        <v>55</v>
      </c>
      <c r="B33" s="18"/>
      <c r="C33" s="18"/>
      <c r="D33" s="22">
        <f>[1]INGRESOS!H49</f>
        <v>3141076.86</v>
      </c>
      <c r="E33" s="22"/>
      <c r="F33" s="18"/>
      <c r="G33" s="18" t="s">
        <v>54</v>
      </c>
      <c r="H33" s="18"/>
      <c r="I33" s="27">
        <v>5774.97</v>
      </c>
      <c r="J33" s="21"/>
      <c r="K33" s="27"/>
      <c r="N33" s="4"/>
    </row>
    <row r="34" spans="1:14" ht="12.6" customHeight="1" x14ac:dyDescent="0.2">
      <c r="A34" s="18" t="s">
        <v>57</v>
      </c>
      <c r="B34" s="18"/>
      <c r="C34" s="18"/>
      <c r="D34" s="22">
        <f>[1]INGRESOS!H58</f>
        <v>7318306.6200000001</v>
      </c>
      <c r="E34" s="22"/>
      <c r="F34" s="18"/>
      <c r="G34" s="18" t="s">
        <v>56</v>
      </c>
      <c r="H34" s="18"/>
      <c r="I34" s="27">
        <v>1579.35</v>
      </c>
      <c r="J34" s="21"/>
      <c r="K34" s="29"/>
      <c r="N34" s="4"/>
    </row>
    <row r="35" spans="1:14" ht="12.6" customHeight="1" x14ac:dyDescent="0.2">
      <c r="A35" s="18" t="s">
        <v>59</v>
      </c>
      <c r="B35" s="18"/>
      <c r="C35" s="18"/>
      <c r="D35" s="22">
        <f>[1]INGRESOS!H59</f>
        <v>0</v>
      </c>
      <c r="E35" s="22"/>
      <c r="F35" s="18"/>
      <c r="G35" s="18" t="s">
        <v>58</v>
      </c>
      <c r="H35" s="18"/>
      <c r="I35" s="24">
        <f>3000000+3000000+2000000+3000000</f>
        <v>11000000</v>
      </c>
      <c r="J35" s="29"/>
      <c r="K35" s="27"/>
    </row>
    <row r="36" spans="1:14" ht="12.6" customHeight="1" x14ac:dyDescent="0.2">
      <c r="A36" s="18" t="s">
        <v>67</v>
      </c>
      <c r="B36" s="18"/>
      <c r="C36" s="18"/>
      <c r="D36" s="22">
        <f>[1]INGRESOS!H61</f>
        <v>0</v>
      </c>
      <c r="E36" s="22"/>
      <c r="F36" s="18"/>
      <c r="G36" s="18" t="s">
        <v>61</v>
      </c>
      <c r="H36" s="18"/>
      <c r="I36" s="25">
        <f>SUM(I25:I35)</f>
        <v>17240680.030000001</v>
      </c>
      <c r="J36" s="26"/>
      <c r="K36" s="25">
        <f>I36</f>
        <v>17240680.030000001</v>
      </c>
    </row>
    <row r="37" spans="1:14" ht="12.6" customHeight="1" x14ac:dyDescent="0.2">
      <c r="A37" s="18" t="s">
        <v>60</v>
      </c>
      <c r="B37" s="18"/>
      <c r="C37" s="18"/>
      <c r="D37" s="22">
        <f>[1]INGRESOS!H68+[1]INGRESOS!H69</f>
        <v>12437.05</v>
      </c>
      <c r="E37" s="22"/>
      <c r="F37" s="18"/>
      <c r="G37" s="18"/>
      <c r="H37" s="18"/>
      <c r="I37" s="18"/>
      <c r="J37" s="18"/>
      <c r="K37" s="18"/>
    </row>
    <row r="38" spans="1:14" ht="12.6" customHeight="1" x14ac:dyDescent="0.2">
      <c r="A38" s="18" t="s">
        <v>62</v>
      </c>
      <c r="B38" s="18"/>
      <c r="C38" s="18"/>
      <c r="D38" s="21">
        <f>SUM(D7:D37)</f>
        <v>14346664.57</v>
      </c>
      <c r="E38" s="25">
        <f>D38</f>
        <v>14346664.57</v>
      </c>
      <c r="F38" s="18"/>
      <c r="G38" s="18"/>
      <c r="H38" s="18"/>
      <c r="I38" s="18"/>
      <c r="J38" s="18"/>
      <c r="K38" s="18"/>
    </row>
    <row r="39" spans="1:14" ht="5.2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4" ht="12.6" customHeight="1" x14ac:dyDescent="0.2">
      <c r="A40" s="20" t="s">
        <v>5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</row>
    <row r="41" spans="1:14" ht="12.6" customHeight="1" x14ac:dyDescent="0.2">
      <c r="A41" s="18" t="s">
        <v>63</v>
      </c>
      <c r="B41" s="18"/>
      <c r="C41" s="18"/>
      <c r="D41" s="18"/>
      <c r="E41" s="22">
        <f>[1]INGRESOS!H98</f>
        <v>1184382.0300000003</v>
      </c>
      <c r="F41" s="18"/>
      <c r="G41" s="18"/>
      <c r="H41" s="18"/>
      <c r="I41" s="18"/>
      <c r="J41" s="18"/>
      <c r="K41" s="18"/>
    </row>
    <row r="42" spans="1:14" ht="4.5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4" ht="12.6" customHeight="1" x14ac:dyDescent="0.2">
      <c r="A43" s="18" t="s">
        <v>64</v>
      </c>
      <c r="B43" s="18"/>
      <c r="C43" s="18"/>
      <c r="D43" s="18"/>
      <c r="E43" s="30">
        <f>E4+E38+E41</f>
        <v>30406253.159999996</v>
      </c>
      <c r="F43" s="18"/>
      <c r="G43" s="18" t="s">
        <v>65</v>
      </c>
      <c r="H43" s="18"/>
      <c r="I43" s="18"/>
      <c r="J43" s="18"/>
      <c r="K43" s="30">
        <f>+K20+K36</f>
        <v>30406253.160000004</v>
      </c>
    </row>
    <row r="45" spans="1:14" x14ac:dyDescent="0.2">
      <c r="G45" s="31">
        <f>E43-K43</f>
        <v>0</v>
      </c>
    </row>
    <row r="47" spans="1:14" x14ac:dyDescent="0.2">
      <c r="I47" s="4"/>
    </row>
    <row r="48" spans="1:14" x14ac:dyDescent="0.2">
      <c r="G48" s="16"/>
    </row>
    <row r="49" spans="7:9" x14ac:dyDescent="0.2">
      <c r="I49" s="4"/>
    </row>
    <row r="50" spans="7:9" x14ac:dyDescent="0.2">
      <c r="G50" s="16"/>
    </row>
    <row r="66" spans="4:5" x14ac:dyDescent="0.2">
      <c r="D66" s="4"/>
      <c r="E66" s="4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D16" sqref="D16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2.42578125" style="1" customWidth="1"/>
    <col min="5" max="5" width="12.85546875" style="1" customWidth="1"/>
    <col min="6" max="6" width="2.7109375" style="1" customWidth="1"/>
    <col min="7" max="7" width="24.42578125" style="1" customWidth="1"/>
    <col min="8" max="8" width="11.42578125" style="1"/>
    <col min="9" max="9" width="12.5703125" style="1" customWidth="1"/>
    <col min="10" max="10" width="11.42578125" style="1"/>
    <col min="11" max="11" width="12.7109375" style="1" bestFit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2.42578125" style="1" customWidth="1"/>
    <col min="261" max="261" width="12.85546875" style="1" customWidth="1"/>
    <col min="262" max="262" width="2.7109375" style="1" customWidth="1"/>
    <col min="263" max="263" width="24.42578125" style="1" customWidth="1"/>
    <col min="264" max="264" width="11.42578125" style="1"/>
    <col min="265" max="265" width="12.5703125" style="1" customWidth="1"/>
    <col min="266" max="266" width="11.42578125" style="1"/>
    <col min="267" max="267" width="12.7109375" style="1" bestFit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2.42578125" style="1" customWidth="1"/>
    <col min="517" max="517" width="12.85546875" style="1" customWidth="1"/>
    <col min="518" max="518" width="2.7109375" style="1" customWidth="1"/>
    <col min="519" max="519" width="24.42578125" style="1" customWidth="1"/>
    <col min="520" max="520" width="11.42578125" style="1"/>
    <col min="521" max="521" width="12.5703125" style="1" customWidth="1"/>
    <col min="522" max="522" width="11.42578125" style="1"/>
    <col min="523" max="523" width="12.7109375" style="1" bestFit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2.42578125" style="1" customWidth="1"/>
    <col min="773" max="773" width="12.85546875" style="1" customWidth="1"/>
    <col min="774" max="774" width="2.7109375" style="1" customWidth="1"/>
    <col min="775" max="775" width="24.42578125" style="1" customWidth="1"/>
    <col min="776" max="776" width="11.42578125" style="1"/>
    <col min="777" max="777" width="12.5703125" style="1" customWidth="1"/>
    <col min="778" max="778" width="11.42578125" style="1"/>
    <col min="779" max="779" width="12.7109375" style="1" bestFit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2.42578125" style="1" customWidth="1"/>
    <col min="1029" max="1029" width="12.85546875" style="1" customWidth="1"/>
    <col min="1030" max="1030" width="2.7109375" style="1" customWidth="1"/>
    <col min="1031" max="1031" width="24.42578125" style="1" customWidth="1"/>
    <col min="1032" max="1032" width="11.42578125" style="1"/>
    <col min="1033" max="1033" width="12.5703125" style="1" customWidth="1"/>
    <col min="1034" max="1034" width="11.42578125" style="1"/>
    <col min="1035" max="1035" width="12.7109375" style="1" bestFit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2.42578125" style="1" customWidth="1"/>
    <col min="1285" max="1285" width="12.85546875" style="1" customWidth="1"/>
    <col min="1286" max="1286" width="2.7109375" style="1" customWidth="1"/>
    <col min="1287" max="1287" width="24.42578125" style="1" customWidth="1"/>
    <col min="1288" max="1288" width="11.42578125" style="1"/>
    <col min="1289" max="1289" width="12.5703125" style="1" customWidth="1"/>
    <col min="1290" max="1290" width="11.42578125" style="1"/>
    <col min="1291" max="1291" width="12.7109375" style="1" bestFit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2.42578125" style="1" customWidth="1"/>
    <col min="1541" max="1541" width="12.85546875" style="1" customWidth="1"/>
    <col min="1542" max="1542" width="2.7109375" style="1" customWidth="1"/>
    <col min="1543" max="1543" width="24.42578125" style="1" customWidth="1"/>
    <col min="1544" max="1544" width="11.42578125" style="1"/>
    <col min="1545" max="1545" width="12.5703125" style="1" customWidth="1"/>
    <col min="1546" max="1546" width="11.42578125" style="1"/>
    <col min="1547" max="1547" width="12.7109375" style="1" bestFit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2.42578125" style="1" customWidth="1"/>
    <col min="1797" max="1797" width="12.85546875" style="1" customWidth="1"/>
    <col min="1798" max="1798" width="2.7109375" style="1" customWidth="1"/>
    <col min="1799" max="1799" width="24.42578125" style="1" customWidth="1"/>
    <col min="1800" max="1800" width="11.42578125" style="1"/>
    <col min="1801" max="1801" width="12.5703125" style="1" customWidth="1"/>
    <col min="1802" max="1802" width="11.42578125" style="1"/>
    <col min="1803" max="1803" width="12.7109375" style="1" bestFit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2.42578125" style="1" customWidth="1"/>
    <col min="2053" max="2053" width="12.85546875" style="1" customWidth="1"/>
    <col min="2054" max="2054" width="2.7109375" style="1" customWidth="1"/>
    <col min="2055" max="2055" width="24.42578125" style="1" customWidth="1"/>
    <col min="2056" max="2056" width="11.42578125" style="1"/>
    <col min="2057" max="2057" width="12.5703125" style="1" customWidth="1"/>
    <col min="2058" max="2058" width="11.42578125" style="1"/>
    <col min="2059" max="2059" width="12.7109375" style="1" bestFit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2.42578125" style="1" customWidth="1"/>
    <col min="2309" max="2309" width="12.85546875" style="1" customWidth="1"/>
    <col min="2310" max="2310" width="2.7109375" style="1" customWidth="1"/>
    <col min="2311" max="2311" width="24.42578125" style="1" customWidth="1"/>
    <col min="2312" max="2312" width="11.42578125" style="1"/>
    <col min="2313" max="2313" width="12.5703125" style="1" customWidth="1"/>
    <col min="2314" max="2314" width="11.42578125" style="1"/>
    <col min="2315" max="2315" width="12.7109375" style="1" bestFit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2.42578125" style="1" customWidth="1"/>
    <col min="2565" max="2565" width="12.85546875" style="1" customWidth="1"/>
    <col min="2566" max="2566" width="2.7109375" style="1" customWidth="1"/>
    <col min="2567" max="2567" width="24.42578125" style="1" customWidth="1"/>
    <col min="2568" max="2568" width="11.42578125" style="1"/>
    <col min="2569" max="2569" width="12.5703125" style="1" customWidth="1"/>
    <col min="2570" max="2570" width="11.42578125" style="1"/>
    <col min="2571" max="2571" width="12.7109375" style="1" bestFit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2.42578125" style="1" customWidth="1"/>
    <col min="2821" max="2821" width="12.85546875" style="1" customWidth="1"/>
    <col min="2822" max="2822" width="2.7109375" style="1" customWidth="1"/>
    <col min="2823" max="2823" width="24.42578125" style="1" customWidth="1"/>
    <col min="2824" max="2824" width="11.42578125" style="1"/>
    <col min="2825" max="2825" width="12.5703125" style="1" customWidth="1"/>
    <col min="2826" max="2826" width="11.42578125" style="1"/>
    <col min="2827" max="2827" width="12.7109375" style="1" bestFit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2.42578125" style="1" customWidth="1"/>
    <col min="3077" max="3077" width="12.85546875" style="1" customWidth="1"/>
    <col min="3078" max="3078" width="2.7109375" style="1" customWidth="1"/>
    <col min="3079" max="3079" width="24.42578125" style="1" customWidth="1"/>
    <col min="3080" max="3080" width="11.42578125" style="1"/>
    <col min="3081" max="3081" width="12.5703125" style="1" customWidth="1"/>
    <col min="3082" max="3082" width="11.42578125" style="1"/>
    <col min="3083" max="3083" width="12.7109375" style="1" bestFit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2.42578125" style="1" customWidth="1"/>
    <col min="3333" max="3333" width="12.85546875" style="1" customWidth="1"/>
    <col min="3334" max="3334" width="2.7109375" style="1" customWidth="1"/>
    <col min="3335" max="3335" width="24.42578125" style="1" customWidth="1"/>
    <col min="3336" max="3336" width="11.42578125" style="1"/>
    <col min="3337" max="3337" width="12.5703125" style="1" customWidth="1"/>
    <col min="3338" max="3338" width="11.42578125" style="1"/>
    <col min="3339" max="3339" width="12.7109375" style="1" bestFit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2.42578125" style="1" customWidth="1"/>
    <col min="3589" max="3589" width="12.85546875" style="1" customWidth="1"/>
    <col min="3590" max="3590" width="2.7109375" style="1" customWidth="1"/>
    <col min="3591" max="3591" width="24.42578125" style="1" customWidth="1"/>
    <col min="3592" max="3592" width="11.42578125" style="1"/>
    <col min="3593" max="3593" width="12.5703125" style="1" customWidth="1"/>
    <col min="3594" max="3594" width="11.42578125" style="1"/>
    <col min="3595" max="3595" width="12.7109375" style="1" bestFit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2.42578125" style="1" customWidth="1"/>
    <col min="3845" max="3845" width="12.85546875" style="1" customWidth="1"/>
    <col min="3846" max="3846" width="2.7109375" style="1" customWidth="1"/>
    <col min="3847" max="3847" width="24.42578125" style="1" customWidth="1"/>
    <col min="3848" max="3848" width="11.42578125" style="1"/>
    <col min="3849" max="3849" width="12.5703125" style="1" customWidth="1"/>
    <col min="3850" max="3850" width="11.42578125" style="1"/>
    <col min="3851" max="3851" width="12.7109375" style="1" bestFit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2.42578125" style="1" customWidth="1"/>
    <col min="4101" max="4101" width="12.85546875" style="1" customWidth="1"/>
    <col min="4102" max="4102" width="2.7109375" style="1" customWidth="1"/>
    <col min="4103" max="4103" width="24.42578125" style="1" customWidth="1"/>
    <col min="4104" max="4104" width="11.42578125" style="1"/>
    <col min="4105" max="4105" width="12.5703125" style="1" customWidth="1"/>
    <col min="4106" max="4106" width="11.42578125" style="1"/>
    <col min="4107" max="4107" width="12.7109375" style="1" bestFit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2.42578125" style="1" customWidth="1"/>
    <col min="4357" max="4357" width="12.85546875" style="1" customWidth="1"/>
    <col min="4358" max="4358" width="2.7109375" style="1" customWidth="1"/>
    <col min="4359" max="4359" width="24.42578125" style="1" customWidth="1"/>
    <col min="4360" max="4360" width="11.42578125" style="1"/>
    <col min="4361" max="4361" width="12.5703125" style="1" customWidth="1"/>
    <col min="4362" max="4362" width="11.42578125" style="1"/>
    <col min="4363" max="4363" width="12.7109375" style="1" bestFit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2.42578125" style="1" customWidth="1"/>
    <col min="4613" max="4613" width="12.85546875" style="1" customWidth="1"/>
    <col min="4614" max="4614" width="2.7109375" style="1" customWidth="1"/>
    <col min="4615" max="4615" width="24.42578125" style="1" customWidth="1"/>
    <col min="4616" max="4616" width="11.42578125" style="1"/>
    <col min="4617" max="4617" width="12.5703125" style="1" customWidth="1"/>
    <col min="4618" max="4618" width="11.42578125" style="1"/>
    <col min="4619" max="4619" width="12.7109375" style="1" bestFit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2.42578125" style="1" customWidth="1"/>
    <col min="4869" max="4869" width="12.85546875" style="1" customWidth="1"/>
    <col min="4870" max="4870" width="2.7109375" style="1" customWidth="1"/>
    <col min="4871" max="4871" width="24.42578125" style="1" customWidth="1"/>
    <col min="4872" max="4872" width="11.42578125" style="1"/>
    <col min="4873" max="4873" width="12.5703125" style="1" customWidth="1"/>
    <col min="4874" max="4874" width="11.42578125" style="1"/>
    <col min="4875" max="4875" width="12.7109375" style="1" bestFit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2.42578125" style="1" customWidth="1"/>
    <col min="5125" max="5125" width="12.85546875" style="1" customWidth="1"/>
    <col min="5126" max="5126" width="2.7109375" style="1" customWidth="1"/>
    <col min="5127" max="5127" width="24.42578125" style="1" customWidth="1"/>
    <col min="5128" max="5128" width="11.42578125" style="1"/>
    <col min="5129" max="5129" width="12.5703125" style="1" customWidth="1"/>
    <col min="5130" max="5130" width="11.42578125" style="1"/>
    <col min="5131" max="5131" width="12.7109375" style="1" bestFit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2.42578125" style="1" customWidth="1"/>
    <col min="5381" max="5381" width="12.85546875" style="1" customWidth="1"/>
    <col min="5382" max="5382" width="2.7109375" style="1" customWidth="1"/>
    <col min="5383" max="5383" width="24.42578125" style="1" customWidth="1"/>
    <col min="5384" max="5384" width="11.42578125" style="1"/>
    <col min="5385" max="5385" width="12.5703125" style="1" customWidth="1"/>
    <col min="5386" max="5386" width="11.42578125" style="1"/>
    <col min="5387" max="5387" width="12.7109375" style="1" bestFit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2.42578125" style="1" customWidth="1"/>
    <col min="5637" max="5637" width="12.85546875" style="1" customWidth="1"/>
    <col min="5638" max="5638" width="2.7109375" style="1" customWidth="1"/>
    <col min="5639" max="5639" width="24.42578125" style="1" customWidth="1"/>
    <col min="5640" max="5640" width="11.42578125" style="1"/>
    <col min="5641" max="5641" width="12.5703125" style="1" customWidth="1"/>
    <col min="5642" max="5642" width="11.42578125" style="1"/>
    <col min="5643" max="5643" width="12.7109375" style="1" bestFit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2.42578125" style="1" customWidth="1"/>
    <col min="5893" max="5893" width="12.85546875" style="1" customWidth="1"/>
    <col min="5894" max="5894" width="2.7109375" style="1" customWidth="1"/>
    <col min="5895" max="5895" width="24.42578125" style="1" customWidth="1"/>
    <col min="5896" max="5896" width="11.42578125" style="1"/>
    <col min="5897" max="5897" width="12.5703125" style="1" customWidth="1"/>
    <col min="5898" max="5898" width="11.42578125" style="1"/>
    <col min="5899" max="5899" width="12.7109375" style="1" bestFit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2.42578125" style="1" customWidth="1"/>
    <col min="6149" max="6149" width="12.85546875" style="1" customWidth="1"/>
    <col min="6150" max="6150" width="2.7109375" style="1" customWidth="1"/>
    <col min="6151" max="6151" width="24.42578125" style="1" customWidth="1"/>
    <col min="6152" max="6152" width="11.42578125" style="1"/>
    <col min="6153" max="6153" width="12.5703125" style="1" customWidth="1"/>
    <col min="6154" max="6154" width="11.42578125" style="1"/>
    <col min="6155" max="6155" width="12.7109375" style="1" bestFit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2.42578125" style="1" customWidth="1"/>
    <col min="6405" max="6405" width="12.85546875" style="1" customWidth="1"/>
    <col min="6406" max="6406" width="2.7109375" style="1" customWidth="1"/>
    <col min="6407" max="6407" width="24.42578125" style="1" customWidth="1"/>
    <col min="6408" max="6408" width="11.42578125" style="1"/>
    <col min="6409" max="6409" width="12.5703125" style="1" customWidth="1"/>
    <col min="6410" max="6410" width="11.42578125" style="1"/>
    <col min="6411" max="6411" width="12.7109375" style="1" bestFit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2.42578125" style="1" customWidth="1"/>
    <col min="6661" max="6661" width="12.85546875" style="1" customWidth="1"/>
    <col min="6662" max="6662" width="2.7109375" style="1" customWidth="1"/>
    <col min="6663" max="6663" width="24.42578125" style="1" customWidth="1"/>
    <col min="6664" max="6664" width="11.42578125" style="1"/>
    <col min="6665" max="6665" width="12.5703125" style="1" customWidth="1"/>
    <col min="6666" max="6666" width="11.42578125" style="1"/>
    <col min="6667" max="6667" width="12.7109375" style="1" bestFit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2.42578125" style="1" customWidth="1"/>
    <col min="6917" max="6917" width="12.85546875" style="1" customWidth="1"/>
    <col min="6918" max="6918" width="2.7109375" style="1" customWidth="1"/>
    <col min="6919" max="6919" width="24.42578125" style="1" customWidth="1"/>
    <col min="6920" max="6920" width="11.42578125" style="1"/>
    <col min="6921" max="6921" width="12.5703125" style="1" customWidth="1"/>
    <col min="6922" max="6922" width="11.42578125" style="1"/>
    <col min="6923" max="6923" width="12.7109375" style="1" bestFit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2.42578125" style="1" customWidth="1"/>
    <col min="7173" max="7173" width="12.85546875" style="1" customWidth="1"/>
    <col min="7174" max="7174" width="2.7109375" style="1" customWidth="1"/>
    <col min="7175" max="7175" width="24.42578125" style="1" customWidth="1"/>
    <col min="7176" max="7176" width="11.42578125" style="1"/>
    <col min="7177" max="7177" width="12.5703125" style="1" customWidth="1"/>
    <col min="7178" max="7178" width="11.42578125" style="1"/>
    <col min="7179" max="7179" width="12.7109375" style="1" bestFit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2.42578125" style="1" customWidth="1"/>
    <col min="7429" max="7429" width="12.85546875" style="1" customWidth="1"/>
    <col min="7430" max="7430" width="2.7109375" style="1" customWidth="1"/>
    <col min="7431" max="7431" width="24.42578125" style="1" customWidth="1"/>
    <col min="7432" max="7432" width="11.42578125" style="1"/>
    <col min="7433" max="7433" width="12.5703125" style="1" customWidth="1"/>
    <col min="7434" max="7434" width="11.42578125" style="1"/>
    <col min="7435" max="7435" width="12.7109375" style="1" bestFit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2.42578125" style="1" customWidth="1"/>
    <col min="7685" max="7685" width="12.85546875" style="1" customWidth="1"/>
    <col min="7686" max="7686" width="2.7109375" style="1" customWidth="1"/>
    <col min="7687" max="7687" width="24.42578125" style="1" customWidth="1"/>
    <col min="7688" max="7688" width="11.42578125" style="1"/>
    <col min="7689" max="7689" width="12.5703125" style="1" customWidth="1"/>
    <col min="7690" max="7690" width="11.42578125" style="1"/>
    <col min="7691" max="7691" width="12.7109375" style="1" bestFit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2.42578125" style="1" customWidth="1"/>
    <col min="7941" max="7941" width="12.85546875" style="1" customWidth="1"/>
    <col min="7942" max="7942" width="2.7109375" style="1" customWidth="1"/>
    <col min="7943" max="7943" width="24.42578125" style="1" customWidth="1"/>
    <col min="7944" max="7944" width="11.42578125" style="1"/>
    <col min="7945" max="7945" width="12.5703125" style="1" customWidth="1"/>
    <col min="7946" max="7946" width="11.42578125" style="1"/>
    <col min="7947" max="7947" width="12.7109375" style="1" bestFit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2.42578125" style="1" customWidth="1"/>
    <col min="8197" max="8197" width="12.85546875" style="1" customWidth="1"/>
    <col min="8198" max="8198" width="2.7109375" style="1" customWidth="1"/>
    <col min="8199" max="8199" width="24.42578125" style="1" customWidth="1"/>
    <col min="8200" max="8200" width="11.42578125" style="1"/>
    <col min="8201" max="8201" width="12.5703125" style="1" customWidth="1"/>
    <col min="8202" max="8202" width="11.42578125" style="1"/>
    <col min="8203" max="8203" width="12.7109375" style="1" bestFit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2.42578125" style="1" customWidth="1"/>
    <col min="8453" max="8453" width="12.85546875" style="1" customWidth="1"/>
    <col min="8454" max="8454" width="2.7109375" style="1" customWidth="1"/>
    <col min="8455" max="8455" width="24.42578125" style="1" customWidth="1"/>
    <col min="8456" max="8456" width="11.42578125" style="1"/>
    <col min="8457" max="8457" width="12.5703125" style="1" customWidth="1"/>
    <col min="8458" max="8458" width="11.42578125" style="1"/>
    <col min="8459" max="8459" width="12.7109375" style="1" bestFit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2.42578125" style="1" customWidth="1"/>
    <col min="8709" max="8709" width="12.85546875" style="1" customWidth="1"/>
    <col min="8710" max="8710" width="2.7109375" style="1" customWidth="1"/>
    <col min="8711" max="8711" width="24.42578125" style="1" customWidth="1"/>
    <col min="8712" max="8712" width="11.42578125" style="1"/>
    <col min="8713" max="8713" width="12.5703125" style="1" customWidth="1"/>
    <col min="8714" max="8714" width="11.42578125" style="1"/>
    <col min="8715" max="8715" width="12.7109375" style="1" bestFit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2.42578125" style="1" customWidth="1"/>
    <col min="8965" max="8965" width="12.85546875" style="1" customWidth="1"/>
    <col min="8966" max="8966" width="2.7109375" style="1" customWidth="1"/>
    <col min="8967" max="8967" width="24.42578125" style="1" customWidth="1"/>
    <col min="8968" max="8968" width="11.42578125" style="1"/>
    <col min="8969" max="8969" width="12.5703125" style="1" customWidth="1"/>
    <col min="8970" max="8970" width="11.42578125" style="1"/>
    <col min="8971" max="8971" width="12.7109375" style="1" bestFit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2.42578125" style="1" customWidth="1"/>
    <col min="9221" max="9221" width="12.85546875" style="1" customWidth="1"/>
    <col min="9222" max="9222" width="2.7109375" style="1" customWidth="1"/>
    <col min="9223" max="9223" width="24.42578125" style="1" customWidth="1"/>
    <col min="9224" max="9224" width="11.42578125" style="1"/>
    <col min="9225" max="9225" width="12.5703125" style="1" customWidth="1"/>
    <col min="9226" max="9226" width="11.42578125" style="1"/>
    <col min="9227" max="9227" width="12.7109375" style="1" bestFit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2.42578125" style="1" customWidth="1"/>
    <col min="9477" max="9477" width="12.85546875" style="1" customWidth="1"/>
    <col min="9478" max="9478" width="2.7109375" style="1" customWidth="1"/>
    <col min="9479" max="9479" width="24.42578125" style="1" customWidth="1"/>
    <col min="9480" max="9480" width="11.42578125" style="1"/>
    <col min="9481" max="9481" width="12.5703125" style="1" customWidth="1"/>
    <col min="9482" max="9482" width="11.42578125" style="1"/>
    <col min="9483" max="9483" width="12.7109375" style="1" bestFit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2.42578125" style="1" customWidth="1"/>
    <col min="9733" max="9733" width="12.85546875" style="1" customWidth="1"/>
    <col min="9734" max="9734" width="2.7109375" style="1" customWidth="1"/>
    <col min="9735" max="9735" width="24.42578125" style="1" customWidth="1"/>
    <col min="9736" max="9736" width="11.42578125" style="1"/>
    <col min="9737" max="9737" width="12.5703125" style="1" customWidth="1"/>
    <col min="9738" max="9738" width="11.42578125" style="1"/>
    <col min="9739" max="9739" width="12.7109375" style="1" bestFit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2.42578125" style="1" customWidth="1"/>
    <col min="9989" max="9989" width="12.85546875" style="1" customWidth="1"/>
    <col min="9990" max="9990" width="2.7109375" style="1" customWidth="1"/>
    <col min="9991" max="9991" width="24.42578125" style="1" customWidth="1"/>
    <col min="9992" max="9992" width="11.42578125" style="1"/>
    <col min="9993" max="9993" width="12.5703125" style="1" customWidth="1"/>
    <col min="9994" max="9994" width="11.42578125" style="1"/>
    <col min="9995" max="9995" width="12.7109375" style="1" bestFit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2.42578125" style="1" customWidth="1"/>
    <col min="10245" max="10245" width="12.85546875" style="1" customWidth="1"/>
    <col min="10246" max="10246" width="2.7109375" style="1" customWidth="1"/>
    <col min="10247" max="10247" width="24.42578125" style="1" customWidth="1"/>
    <col min="10248" max="10248" width="11.42578125" style="1"/>
    <col min="10249" max="10249" width="12.5703125" style="1" customWidth="1"/>
    <col min="10250" max="10250" width="11.42578125" style="1"/>
    <col min="10251" max="10251" width="12.7109375" style="1" bestFit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2.42578125" style="1" customWidth="1"/>
    <col min="10501" max="10501" width="12.85546875" style="1" customWidth="1"/>
    <col min="10502" max="10502" width="2.7109375" style="1" customWidth="1"/>
    <col min="10503" max="10503" width="24.42578125" style="1" customWidth="1"/>
    <col min="10504" max="10504" width="11.42578125" style="1"/>
    <col min="10505" max="10505" width="12.5703125" style="1" customWidth="1"/>
    <col min="10506" max="10506" width="11.42578125" style="1"/>
    <col min="10507" max="10507" width="12.7109375" style="1" bestFit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2.42578125" style="1" customWidth="1"/>
    <col min="10757" max="10757" width="12.85546875" style="1" customWidth="1"/>
    <col min="10758" max="10758" width="2.7109375" style="1" customWidth="1"/>
    <col min="10759" max="10759" width="24.42578125" style="1" customWidth="1"/>
    <col min="10760" max="10760" width="11.42578125" style="1"/>
    <col min="10761" max="10761" width="12.5703125" style="1" customWidth="1"/>
    <col min="10762" max="10762" width="11.42578125" style="1"/>
    <col min="10763" max="10763" width="12.7109375" style="1" bestFit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2.42578125" style="1" customWidth="1"/>
    <col min="11013" max="11013" width="12.85546875" style="1" customWidth="1"/>
    <col min="11014" max="11014" width="2.7109375" style="1" customWidth="1"/>
    <col min="11015" max="11015" width="24.42578125" style="1" customWidth="1"/>
    <col min="11016" max="11016" width="11.42578125" style="1"/>
    <col min="11017" max="11017" width="12.5703125" style="1" customWidth="1"/>
    <col min="11018" max="11018" width="11.42578125" style="1"/>
    <col min="11019" max="11019" width="12.7109375" style="1" bestFit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2.42578125" style="1" customWidth="1"/>
    <col min="11269" max="11269" width="12.85546875" style="1" customWidth="1"/>
    <col min="11270" max="11270" width="2.7109375" style="1" customWidth="1"/>
    <col min="11271" max="11271" width="24.42578125" style="1" customWidth="1"/>
    <col min="11272" max="11272" width="11.42578125" style="1"/>
    <col min="11273" max="11273" width="12.5703125" style="1" customWidth="1"/>
    <col min="11274" max="11274" width="11.42578125" style="1"/>
    <col min="11275" max="11275" width="12.7109375" style="1" bestFit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2.42578125" style="1" customWidth="1"/>
    <col min="11525" max="11525" width="12.85546875" style="1" customWidth="1"/>
    <col min="11526" max="11526" width="2.7109375" style="1" customWidth="1"/>
    <col min="11527" max="11527" width="24.42578125" style="1" customWidth="1"/>
    <col min="11528" max="11528" width="11.42578125" style="1"/>
    <col min="11529" max="11529" width="12.5703125" style="1" customWidth="1"/>
    <col min="11530" max="11530" width="11.42578125" style="1"/>
    <col min="11531" max="11531" width="12.7109375" style="1" bestFit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2.42578125" style="1" customWidth="1"/>
    <col min="11781" max="11781" width="12.85546875" style="1" customWidth="1"/>
    <col min="11782" max="11782" width="2.7109375" style="1" customWidth="1"/>
    <col min="11783" max="11783" width="24.42578125" style="1" customWidth="1"/>
    <col min="11784" max="11784" width="11.42578125" style="1"/>
    <col min="11785" max="11785" width="12.5703125" style="1" customWidth="1"/>
    <col min="11786" max="11786" width="11.42578125" style="1"/>
    <col min="11787" max="11787" width="12.7109375" style="1" bestFit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2.42578125" style="1" customWidth="1"/>
    <col min="12037" max="12037" width="12.85546875" style="1" customWidth="1"/>
    <col min="12038" max="12038" width="2.7109375" style="1" customWidth="1"/>
    <col min="12039" max="12039" width="24.42578125" style="1" customWidth="1"/>
    <col min="12040" max="12040" width="11.42578125" style="1"/>
    <col min="12041" max="12041" width="12.5703125" style="1" customWidth="1"/>
    <col min="12042" max="12042" width="11.42578125" style="1"/>
    <col min="12043" max="12043" width="12.7109375" style="1" bestFit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2.42578125" style="1" customWidth="1"/>
    <col min="12293" max="12293" width="12.85546875" style="1" customWidth="1"/>
    <col min="12294" max="12294" width="2.7109375" style="1" customWidth="1"/>
    <col min="12295" max="12295" width="24.42578125" style="1" customWidth="1"/>
    <col min="12296" max="12296" width="11.42578125" style="1"/>
    <col min="12297" max="12297" width="12.5703125" style="1" customWidth="1"/>
    <col min="12298" max="12298" width="11.42578125" style="1"/>
    <col min="12299" max="12299" width="12.7109375" style="1" bestFit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2.42578125" style="1" customWidth="1"/>
    <col min="12549" max="12549" width="12.85546875" style="1" customWidth="1"/>
    <col min="12550" max="12550" width="2.7109375" style="1" customWidth="1"/>
    <col min="12551" max="12551" width="24.42578125" style="1" customWidth="1"/>
    <col min="12552" max="12552" width="11.42578125" style="1"/>
    <col min="12553" max="12553" width="12.5703125" style="1" customWidth="1"/>
    <col min="12554" max="12554" width="11.42578125" style="1"/>
    <col min="12555" max="12555" width="12.7109375" style="1" bestFit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2.42578125" style="1" customWidth="1"/>
    <col min="12805" max="12805" width="12.85546875" style="1" customWidth="1"/>
    <col min="12806" max="12806" width="2.7109375" style="1" customWidth="1"/>
    <col min="12807" max="12807" width="24.42578125" style="1" customWidth="1"/>
    <col min="12808" max="12808" width="11.42578125" style="1"/>
    <col min="12809" max="12809" width="12.5703125" style="1" customWidth="1"/>
    <col min="12810" max="12810" width="11.42578125" style="1"/>
    <col min="12811" max="12811" width="12.7109375" style="1" bestFit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2.42578125" style="1" customWidth="1"/>
    <col min="13061" max="13061" width="12.85546875" style="1" customWidth="1"/>
    <col min="13062" max="13062" width="2.7109375" style="1" customWidth="1"/>
    <col min="13063" max="13063" width="24.42578125" style="1" customWidth="1"/>
    <col min="13064" max="13064" width="11.42578125" style="1"/>
    <col min="13065" max="13065" width="12.5703125" style="1" customWidth="1"/>
    <col min="13066" max="13066" width="11.42578125" style="1"/>
    <col min="13067" max="13067" width="12.7109375" style="1" bestFit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2.42578125" style="1" customWidth="1"/>
    <col min="13317" max="13317" width="12.85546875" style="1" customWidth="1"/>
    <col min="13318" max="13318" width="2.7109375" style="1" customWidth="1"/>
    <col min="13319" max="13319" width="24.42578125" style="1" customWidth="1"/>
    <col min="13320" max="13320" width="11.42578125" style="1"/>
    <col min="13321" max="13321" width="12.5703125" style="1" customWidth="1"/>
    <col min="13322" max="13322" width="11.42578125" style="1"/>
    <col min="13323" max="13323" width="12.7109375" style="1" bestFit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2.42578125" style="1" customWidth="1"/>
    <col min="13573" max="13573" width="12.85546875" style="1" customWidth="1"/>
    <col min="13574" max="13574" width="2.7109375" style="1" customWidth="1"/>
    <col min="13575" max="13575" width="24.42578125" style="1" customWidth="1"/>
    <col min="13576" max="13576" width="11.42578125" style="1"/>
    <col min="13577" max="13577" width="12.5703125" style="1" customWidth="1"/>
    <col min="13578" max="13578" width="11.42578125" style="1"/>
    <col min="13579" max="13579" width="12.7109375" style="1" bestFit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2.42578125" style="1" customWidth="1"/>
    <col min="13829" max="13829" width="12.85546875" style="1" customWidth="1"/>
    <col min="13830" max="13830" width="2.7109375" style="1" customWidth="1"/>
    <col min="13831" max="13831" width="24.42578125" style="1" customWidth="1"/>
    <col min="13832" max="13832" width="11.42578125" style="1"/>
    <col min="13833" max="13833" width="12.5703125" style="1" customWidth="1"/>
    <col min="13834" max="13834" width="11.42578125" style="1"/>
    <col min="13835" max="13835" width="12.7109375" style="1" bestFit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2.42578125" style="1" customWidth="1"/>
    <col min="14085" max="14085" width="12.85546875" style="1" customWidth="1"/>
    <col min="14086" max="14086" width="2.7109375" style="1" customWidth="1"/>
    <col min="14087" max="14087" width="24.42578125" style="1" customWidth="1"/>
    <col min="14088" max="14088" width="11.42578125" style="1"/>
    <col min="14089" max="14089" width="12.5703125" style="1" customWidth="1"/>
    <col min="14090" max="14090" width="11.42578125" style="1"/>
    <col min="14091" max="14091" width="12.7109375" style="1" bestFit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2.42578125" style="1" customWidth="1"/>
    <col min="14341" max="14341" width="12.85546875" style="1" customWidth="1"/>
    <col min="14342" max="14342" width="2.7109375" style="1" customWidth="1"/>
    <col min="14343" max="14343" width="24.42578125" style="1" customWidth="1"/>
    <col min="14344" max="14344" width="11.42578125" style="1"/>
    <col min="14345" max="14345" width="12.5703125" style="1" customWidth="1"/>
    <col min="14346" max="14346" width="11.42578125" style="1"/>
    <col min="14347" max="14347" width="12.7109375" style="1" bestFit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2.42578125" style="1" customWidth="1"/>
    <col min="14597" max="14597" width="12.85546875" style="1" customWidth="1"/>
    <col min="14598" max="14598" width="2.7109375" style="1" customWidth="1"/>
    <col min="14599" max="14599" width="24.42578125" style="1" customWidth="1"/>
    <col min="14600" max="14600" width="11.42578125" style="1"/>
    <col min="14601" max="14601" width="12.5703125" style="1" customWidth="1"/>
    <col min="14602" max="14602" width="11.42578125" style="1"/>
    <col min="14603" max="14603" width="12.7109375" style="1" bestFit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2.42578125" style="1" customWidth="1"/>
    <col min="14853" max="14853" width="12.85546875" style="1" customWidth="1"/>
    <col min="14854" max="14854" width="2.7109375" style="1" customWidth="1"/>
    <col min="14855" max="14855" width="24.42578125" style="1" customWidth="1"/>
    <col min="14856" max="14856" width="11.42578125" style="1"/>
    <col min="14857" max="14857" width="12.5703125" style="1" customWidth="1"/>
    <col min="14858" max="14858" width="11.42578125" style="1"/>
    <col min="14859" max="14859" width="12.7109375" style="1" bestFit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2.42578125" style="1" customWidth="1"/>
    <col min="15109" max="15109" width="12.85546875" style="1" customWidth="1"/>
    <col min="15110" max="15110" width="2.7109375" style="1" customWidth="1"/>
    <col min="15111" max="15111" width="24.42578125" style="1" customWidth="1"/>
    <col min="15112" max="15112" width="11.42578125" style="1"/>
    <col min="15113" max="15113" width="12.5703125" style="1" customWidth="1"/>
    <col min="15114" max="15114" width="11.42578125" style="1"/>
    <col min="15115" max="15115" width="12.7109375" style="1" bestFit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2.42578125" style="1" customWidth="1"/>
    <col min="15365" max="15365" width="12.85546875" style="1" customWidth="1"/>
    <col min="15366" max="15366" width="2.7109375" style="1" customWidth="1"/>
    <col min="15367" max="15367" width="24.42578125" style="1" customWidth="1"/>
    <col min="15368" max="15368" width="11.42578125" style="1"/>
    <col min="15369" max="15369" width="12.5703125" style="1" customWidth="1"/>
    <col min="15370" max="15370" width="11.42578125" style="1"/>
    <col min="15371" max="15371" width="12.7109375" style="1" bestFit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2.42578125" style="1" customWidth="1"/>
    <col min="15621" max="15621" width="12.85546875" style="1" customWidth="1"/>
    <col min="15622" max="15622" width="2.7109375" style="1" customWidth="1"/>
    <col min="15623" max="15623" width="24.42578125" style="1" customWidth="1"/>
    <col min="15624" max="15624" width="11.42578125" style="1"/>
    <col min="15625" max="15625" width="12.5703125" style="1" customWidth="1"/>
    <col min="15626" max="15626" width="11.42578125" style="1"/>
    <col min="15627" max="15627" width="12.7109375" style="1" bestFit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2.42578125" style="1" customWidth="1"/>
    <col min="15877" max="15877" width="12.85546875" style="1" customWidth="1"/>
    <col min="15878" max="15878" width="2.7109375" style="1" customWidth="1"/>
    <col min="15879" max="15879" width="24.42578125" style="1" customWidth="1"/>
    <col min="15880" max="15880" width="11.42578125" style="1"/>
    <col min="15881" max="15881" width="12.5703125" style="1" customWidth="1"/>
    <col min="15882" max="15882" width="11.42578125" style="1"/>
    <col min="15883" max="15883" width="12.7109375" style="1" bestFit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2.42578125" style="1" customWidth="1"/>
    <col min="16133" max="16133" width="12.85546875" style="1" customWidth="1"/>
    <col min="16134" max="16134" width="2.7109375" style="1" customWidth="1"/>
    <col min="16135" max="16135" width="24.42578125" style="1" customWidth="1"/>
    <col min="16136" max="16136" width="11.42578125" style="1"/>
    <col min="16137" max="16137" width="12.5703125" style="1" customWidth="1"/>
    <col min="16138" max="16138" width="11.42578125" style="1"/>
    <col min="16139" max="16139" width="12.7109375" style="1" bestFit="1" customWidth="1"/>
    <col min="16140" max="16384" width="11.42578125" style="1"/>
  </cols>
  <sheetData>
    <row r="1" spans="1:1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 t="s">
        <v>68</v>
      </c>
      <c r="K1" s="18">
        <v>2021</v>
      </c>
    </row>
    <row r="2" spans="1:11" x14ac:dyDescent="0.2">
      <c r="A2" s="18" t="s">
        <v>2</v>
      </c>
      <c r="B2" s="18"/>
      <c r="C2" s="18"/>
      <c r="D2" s="19">
        <v>44286</v>
      </c>
      <c r="E2" s="18"/>
      <c r="F2" s="18"/>
      <c r="G2" s="18"/>
      <c r="H2" s="18"/>
      <c r="I2" s="18"/>
      <c r="J2" s="18"/>
      <c r="K2" s="18"/>
    </row>
    <row r="3" spans="1:11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">
      <c r="A4" s="20" t="s">
        <v>3</v>
      </c>
      <c r="B4" s="18"/>
      <c r="C4" s="19">
        <v>44256</v>
      </c>
      <c r="D4" s="21"/>
      <c r="E4" s="21">
        <f>'[1]I HCD febrero'!I36</f>
        <v>17240680.030000001</v>
      </c>
      <c r="F4" s="18"/>
      <c r="G4" s="20" t="s">
        <v>4</v>
      </c>
      <c r="H4" s="18"/>
      <c r="I4" s="18"/>
      <c r="J4" s="18"/>
      <c r="K4" s="18"/>
    </row>
    <row r="5" spans="1:11" x14ac:dyDescent="0.2">
      <c r="A5" s="20" t="s">
        <v>5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2">
      <c r="A6" s="20" t="s">
        <v>6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">
      <c r="A7" s="18" t="s">
        <v>7</v>
      </c>
      <c r="B7" s="18"/>
      <c r="C7" s="18"/>
      <c r="D7" s="21">
        <f>[1]INGRESOS!I16</f>
        <v>1383115.1800000004</v>
      </c>
      <c r="E7" s="18"/>
      <c r="F7" s="18"/>
      <c r="G7" s="18"/>
      <c r="H7" s="18"/>
      <c r="I7" s="18"/>
      <c r="J7" s="21"/>
      <c r="K7" s="18"/>
    </row>
    <row r="8" spans="1:11" x14ac:dyDescent="0.2">
      <c r="A8" s="18" t="s">
        <v>8</v>
      </c>
      <c r="B8" s="18"/>
      <c r="C8" s="18"/>
      <c r="D8" s="21">
        <f>[1]INGRESOS!I17</f>
        <v>356953.72000000003</v>
      </c>
      <c r="E8" s="18"/>
      <c r="F8" s="21"/>
      <c r="G8" s="18" t="s">
        <v>9</v>
      </c>
      <c r="H8" s="18"/>
      <c r="I8" s="21">
        <f>'[1]ord pago'!H3160</f>
        <v>4684192.41</v>
      </c>
      <c r="J8" s="21"/>
      <c r="K8" s="18"/>
    </row>
    <row r="9" spans="1:11" x14ac:dyDescent="0.2">
      <c r="A9" s="18" t="s">
        <v>10</v>
      </c>
      <c r="B9" s="18"/>
      <c r="C9" s="18"/>
      <c r="D9" s="21">
        <f>[1]INGRESOS!I18</f>
        <v>0</v>
      </c>
      <c r="E9" s="18"/>
      <c r="F9" s="18"/>
      <c r="G9" s="18" t="s">
        <v>11</v>
      </c>
      <c r="H9" s="18"/>
      <c r="I9" s="21">
        <f>'[1]ord pago'!H3162</f>
        <v>4029689.15</v>
      </c>
      <c r="J9" s="21"/>
      <c r="K9" s="18"/>
    </row>
    <row r="10" spans="1:11" x14ac:dyDescent="0.2">
      <c r="A10" s="18" t="s">
        <v>12</v>
      </c>
      <c r="B10" s="18"/>
      <c r="C10" s="18"/>
      <c r="D10" s="21">
        <f>[1]INGRESOS!I19</f>
        <v>55350</v>
      </c>
      <c r="E10" s="18"/>
      <c r="F10" s="18"/>
      <c r="G10" s="18" t="s">
        <v>13</v>
      </c>
      <c r="H10" s="18"/>
      <c r="I10" s="21">
        <v>0</v>
      </c>
      <c r="J10" s="18"/>
      <c r="K10" s="18"/>
    </row>
    <row r="11" spans="1:11" x14ac:dyDescent="0.2">
      <c r="A11" s="18" t="s">
        <v>14</v>
      </c>
      <c r="B11" s="18"/>
      <c r="C11" s="18"/>
      <c r="D11" s="21">
        <f>[1]INGRESOS!I20</f>
        <v>0</v>
      </c>
      <c r="E11" s="18"/>
      <c r="F11" s="18"/>
      <c r="G11" s="18" t="s">
        <v>15</v>
      </c>
      <c r="H11" s="18"/>
      <c r="I11" s="21">
        <f>'[1]ord pago'!H3166</f>
        <v>240966.43</v>
      </c>
      <c r="J11" s="21"/>
      <c r="K11" s="18"/>
    </row>
    <row r="12" spans="1:11" x14ac:dyDescent="0.2">
      <c r="A12" s="18" t="s">
        <v>16</v>
      </c>
      <c r="B12" s="18"/>
      <c r="C12" s="18"/>
      <c r="D12" s="21">
        <f>[1]INGRESOS!I21</f>
        <v>1800</v>
      </c>
      <c r="E12" s="18"/>
      <c r="F12" s="18"/>
      <c r="G12" s="18" t="s">
        <v>17</v>
      </c>
      <c r="H12" s="18"/>
      <c r="I12" s="21">
        <f>'[1]ord pago'!H3168</f>
        <v>61928</v>
      </c>
      <c r="J12" s="21"/>
      <c r="K12" s="18"/>
    </row>
    <row r="13" spans="1:11" x14ac:dyDescent="0.2">
      <c r="A13" s="18" t="s">
        <v>18</v>
      </c>
      <c r="B13" s="18"/>
      <c r="C13" s="18"/>
      <c r="D13" s="21">
        <f>[1]INGRESOS!I22</f>
        <v>0</v>
      </c>
      <c r="E13" s="18"/>
      <c r="F13" s="18"/>
      <c r="G13" s="18" t="s">
        <v>19</v>
      </c>
      <c r="H13" s="18"/>
      <c r="I13" s="21">
        <f>'[1]ord pago'!H3169</f>
        <v>3796706.52</v>
      </c>
      <c r="J13" s="21"/>
      <c r="K13" s="18"/>
    </row>
    <row r="14" spans="1:11" x14ac:dyDescent="0.2">
      <c r="A14" s="18" t="s">
        <v>20</v>
      </c>
      <c r="B14" s="18"/>
      <c r="C14" s="18"/>
      <c r="D14" s="21">
        <f>[1]INGRESOS!I23</f>
        <v>1256.4000000000001</v>
      </c>
      <c r="E14" s="18"/>
      <c r="F14" s="18"/>
      <c r="G14" s="18" t="s">
        <v>21</v>
      </c>
      <c r="H14" s="18"/>
      <c r="I14" s="21">
        <v>0</v>
      </c>
      <c r="J14" s="23"/>
      <c r="K14" s="24"/>
    </row>
    <row r="15" spans="1:11" x14ac:dyDescent="0.2">
      <c r="A15" s="18" t="s">
        <v>22</v>
      </c>
      <c r="B15" s="18"/>
      <c r="C15" s="18"/>
      <c r="D15" s="21">
        <f>[1]INGRESOS!I24</f>
        <v>37350</v>
      </c>
      <c r="E15" s="18"/>
      <c r="F15" s="18"/>
      <c r="G15" s="18" t="s">
        <v>23</v>
      </c>
      <c r="H15" s="18"/>
      <c r="I15" s="25">
        <f>SUM(I8:I14)</f>
        <v>12813482.51</v>
      </c>
      <c r="J15" s="26"/>
      <c r="K15" s="25">
        <f>I15</f>
        <v>12813482.51</v>
      </c>
    </row>
    <row r="16" spans="1:11" x14ac:dyDescent="0.2">
      <c r="A16" s="18" t="s">
        <v>24</v>
      </c>
      <c r="B16" s="18"/>
      <c r="C16" s="18"/>
      <c r="D16" s="21">
        <f>[1]INGRESOS!I25</f>
        <v>61650</v>
      </c>
      <c r="E16" s="18"/>
      <c r="F16" s="18"/>
      <c r="G16" s="20"/>
      <c r="H16" s="18"/>
      <c r="I16" s="18"/>
      <c r="J16" s="18"/>
      <c r="K16" s="18"/>
    </row>
    <row r="17" spans="1:11" x14ac:dyDescent="0.2">
      <c r="A17" s="18" t="s">
        <v>25</v>
      </c>
      <c r="B17" s="18"/>
      <c r="C17" s="18"/>
      <c r="D17" s="21">
        <f>[1]INGRESOS!I26</f>
        <v>206156.68000000002</v>
      </c>
      <c r="E17" s="18"/>
      <c r="F17" s="18"/>
      <c r="G17" s="20" t="s">
        <v>5</v>
      </c>
      <c r="H17" s="18"/>
      <c r="I17" s="18"/>
      <c r="J17" s="18"/>
      <c r="K17" s="18"/>
    </row>
    <row r="18" spans="1:11" x14ac:dyDescent="0.2">
      <c r="A18" s="18" t="s">
        <v>26</v>
      </c>
      <c r="B18" s="18"/>
      <c r="C18" s="18"/>
      <c r="D18" s="21">
        <f>[1]INGRESOS!I27</f>
        <v>349712.19000000006</v>
      </c>
      <c r="E18" s="18"/>
      <c r="F18" s="18"/>
      <c r="G18" s="18" t="s">
        <v>27</v>
      </c>
      <c r="H18" s="18"/>
      <c r="I18" s="18"/>
      <c r="J18" s="18"/>
      <c r="K18" s="21">
        <f>'[1]ord pago'!H3171</f>
        <v>1188701.04</v>
      </c>
    </row>
    <row r="19" spans="1:11" x14ac:dyDescent="0.2">
      <c r="A19" s="18" t="s">
        <v>28</v>
      </c>
      <c r="B19" s="18"/>
      <c r="C19" s="18"/>
      <c r="D19" s="21">
        <f>[1]INGRESOS!I28</f>
        <v>6960.5399999999991</v>
      </c>
      <c r="E19" s="18"/>
      <c r="F19" s="21"/>
      <c r="G19" s="18" t="s">
        <v>29</v>
      </c>
      <c r="H19" s="18"/>
      <c r="I19" s="18"/>
      <c r="J19" s="18"/>
      <c r="K19" s="21">
        <f>'[1]ord pago'!H3170</f>
        <v>0</v>
      </c>
    </row>
    <row r="20" spans="1:11" x14ac:dyDescent="0.2">
      <c r="A20" s="18" t="s">
        <v>30</v>
      </c>
      <c r="B20" s="18"/>
      <c r="C20" s="18"/>
      <c r="D20" s="21">
        <f>[1]INGRESOS!I29</f>
        <v>9900</v>
      </c>
      <c r="E20" s="18"/>
      <c r="F20" s="21"/>
      <c r="G20" s="18" t="s">
        <v>31</v>
      </c>
      <c r="H20" s="18"/>
      <c r="I20" s="18"/>
      <c r="J20" s="18"/>
      <c r="K20" s="25">
        <f>K15+K18+K19</f>
        <v>14002183.550000001</v>
      </c>
    </row>
    <row r="21" spans="1:11" x14ac:dyDescent="0.2">
      <c r="A21" s="18" t="s">
        <v>32</v>
      </c>
      <c r="B21" s="18"/>
      <c r="C21" s="18"/>
      <c r="D21" s="21">
        <f>[1]INGRESOS!I30</f>
        <v>3800</v>
      </c>
      <c r="E21" s="18"/>
      <c r="F21" s="18"/>
      <c r="G21" s="18"/>
      <c r="H21" s="21"/>
      <c r="I21" s="18"/>
      <c r="J21" s="18"/>
      <c r="K21" s="27"/>
    </row>
    <row r="22" spans="1:11" x14ac:dyDescent="0.2">
      <c r="A22" s="18" t="s">
        <v>33</v>
      </c>
      <c r="B22" s="18"/>
      <c r="C22" s="18"/>
      <c r="D22" s="21">
        <f>[1]INGRESOS!I31</f>
        <v>0</v>
      </c>
      <c r="E22" s="18"/>
      <c r="F22" s="18"/>
      <c r="G22" s="20"/>
      <c r="H22" s="28"/>
      <c r="I22" s="28"/>
      <c r="J22" s="18"/>
      <c r="K22" s="18"/>
    </row>
    <row r="23" spans="1:11" x14ac:dyDescent="0.2">
      <c r="A23" s="18" t="s">
        <v>34</v>
      </c>
      <c r="B23" s="18"/>
      <c r="C23" s="18"/>
      <c r="D23" s="21">
        <f>[1]INGRESOS!I32</f>
        <v>217189.89999999997</v>
      </c>
      <c r="E23" s="18"/>
      <c r="F23" s="18"/>
      <c r="G23" s="18"/>
      <c r="H23" s="18"/>
      <c r="I23" s="21"/>
      <c r="J23" s="18"/>
      <c r="K23" s="21"/>
    </row>
    <row r="24" spans="1:11" x14ac:dyDescent="0.2">
      <c r="A24" s="18" t="s">
        <v>37</v>
      </c>
      <c r="B24" s="18"/>
      <c r="C24" s="18"/>
      <c r="D24" s="21">
        <f>[1]INGRESOS!I33</f>
        <v>313345.77999999997</v>
      </c>
      <c r="E24" s="18"/>
      <c r="F24" s="21"/>
      <c r="G24" s="18"/>
      <c r="H24" s="18"/>
      <c r="I24" s="21"/>
      <c r="J24" s="18"/>
      <c r="K24" s="21"/>
    </row>
    <row r="25" spans="1:11" x14ac:dyDescent="0.2">
      <c r="A25" s="18" t="s">
        <v>39</v>
      </c>
      <c r="B25" s="18"/>
      <c r="C25" s="18"/>
      <c r="D25" s="21">
        <f>[1]INGRESOS!I34</f>
        <v>48626.439999999995</v>
      </c>
      <c r="E25" s="18"/>
      <c r="F25" s="18"/>
      <c r="G25" s="18"/>
      <c r="H25" s="18"/>
      <c r="I25" s="21"/>
      <c r="J25" s="18"/>
      <c r="K25" s="18"/>
    </row>
    <row r="26" spans="1:11" x14ac:dyDescent="0.2">
      <c r="A26" s="18" t="s">
        <v>41</v>
      </c>
      <c r="B26" s="18"/>
      <c r="C26" s="18"/>
      <c r="D26" s="21">
        <f>[1]INGRESOS!I35</f>
        <v>82730</v>
      </c>
      <c r="E26" s="18"/>
      <c r="F26" s="18"/>
      <c r="G26" s="20" t="s">
        <v>35</v>
      </c>
      <c r="H26" s="28" t="s">
        <v>36</v>
      </c>
      <c r="I26" s="28">
        <f>D2</f>
        <v>44286</v>
      </c>
      <c r="J26" s="18"/>
      <c r="K26" s="21"/>
    </row>
    <row r="27" spans="1:11" x14ac:dyDescent="0.2">
      <c r="A27" s="18" t="s">
        <v>43</v>
      </c>
      <c r="B27" s="18"/>
      <c r="C27" s="18"/>
      <c r="D27" s="21">
        <v>0</v>
      </c>
      <c r="E27" s="18"/>
      <c r="F27" s="18"/>
      <c r="G27" s="18" t="s">
        <v>38</v>
      </c>
      <c r="H27" s="18"/>
      <c r="I27" s="21">
        <v>62110.31</v>
      </c>
      <c r="J27" s="18"/>
      <c r="K27" s="21"/>
    </row>
    <row r="28" spans="1:11" x14ac:dyDescent="0.2">
      <c r="A28" s="18" t="s">
        <v>45</v>
      </c>
      <c r="B28" s="18"/>
      <c r="C28" s="18"/>
      <c r="D28" s="21">
        <f>[1]INGRESOS!I39</f>
        <v>826666.96</v>
      </c>
      <c r="E28" s="18"/>
      <c r="F28" s="18"/>
      <c r="G28" s="18" t="s">
        <v>40</v>
      </c>
      <c r="H28" s="18"/>
      <c r="I28" s="21">
        <v>15000</v>
      </c>
      <c r="J28" s="18"/>
      <c r="K28" s="21"/>
    </row>
    <row r="29" spans="1:11" x14ac:dyDescent="0.2">
      <c r="A29" s="18" t="s">
        <v>47</v>
      </c>
      <c r="B29" s="18"/>
      <c r="C29" s="18"/>
      <c r="D29" s="21">
        <f>[1]INGRESOS!I40</f>
        <v>21264.25</v>
      </c>
      <c r="E29" s="18"/>
      <c r="F29" s="18"/>
      <c r="G29" s="18" t="s">
        <v>42</v>
      </c>
      <c r="H29" s="18"/>
      <c r="I29" s="21">
        <v>5000</v>
      </c>
      <c r="J29" s="18"/>
      <c r="K29" s="21"/>
    </row>
    <row r="30" spans="1:11" x14ac:dyDescent="0.2">
      <c r="A30" s="18" t="s">
        <v>49</v>
      </c>
      <c r="B30" s="18"/>
      <c r="C30" s="18"/>
      <c r="D30" s="21">
        <f>[1]INGRESOS!I41</f>
        <v>325095.86</v>
      </c>
      <c r="E30" s="18"/>
      <c r="F30" s="18"/>
      <c r="G30" s="18" t="s">
        <v>44</v>
      </c>
      <c r="H30" s="18"/>
      <c r="I30" s="21">
        <v>5708428.54</v>
      </c>
      <c r="J30" s="18"/>
      <c r="K30" s="21"/>
    </row>
    <row r="31" spans="1:11" x14ac:dyDescent="0.2">
      <c r="A31" s="18" t="s">
        <v>51</v>
      </c>
      <c r="B31" s="18"/>
      <c r="C31" s="18"/>
      <c r="D31" s="21">
        <v>0</v>
      </c>
      <c r="E31" s="18"/>
      <c r="F31" s="18"/>
      <c r="G31" s="18" t="s">
        <v>46</v>
      </c>
      <c r="H31" s="18"/>
      <c r="I31" s="21">
        <v>71798.679999999993</v>
      </c>
      <c r="J31" s="29"/>
      <c r="K31" s="27"/>
    </row>
    <row r="32" spans="1:11" x14ac:dyDescent="0.2">
      <c r="A32" s="18" t="s">
        <v>53</v>
      </c>
      <c r="B32" s="18"/>
      <c r="C32" s="18"/>
      <c r="D32" s="21">
        <f>[1]INGRESOS!I52</f>
        <v>83868</v>
      </c>
      <c r="E32" s="18"/>
      <c r="F32" s="18"/>
      <c r="G32" s="18" t="s">
        <v>48</v>
      </c>
      <c r="H32" s="18"/>
      <c r="I32" s="21">
        <v>6036.36</v>
      </c>
      <c r="J32" s="32"/>
      <c r="K32" s="27"/>
    </row>
    <row r="33" spans="1:11" x14ac:dyDescent="0.2">
      <c r="A33" s="18" t="s">
        <v>55</v>
      </c>
      <c r="B33" s="18"/>
      <c r="C33" s="18"/>
      <c r="D33" s="21">
        <f>[1]INGRESOS!I49</f>
        <v>5401113.3399999999</v>
      </c>
      <c r="E33" s="18"/>
      <c r="F33" s="18"/>
      <c r="G33" s="18" t="s">
        <v>50</v>
      </c>
      <c r="H33" s="18"/>
      <c r="I33" s="27">
        <v>8209.27</v>
      </c>
      <c r="J33" s="29"/>
      <c r="K33" s="29"/>
    </row>
    <row r="34" spans="1:11" x14ac:dyDescent="0.2">
      <c r="A34" s="18" t="s">
        <v>57</v>
      </c>
      <c r="B34" s="18"/>
      <c r="C34" s="18"/>
      <c r="D34" s="21">
        <f>[1]INGRESOS!I58</f>
        <v>9615521.8500000015</v>
      </c>
      <c r="E34" s="18"/>
      <c r="F34" s="18"/>
      <c r="G34" s="18" t="s">
        <v>52</v>
      </c>
      <c r="H34" s="18"/>
      <c r="I34" s="27">
        <v>5009.21</v>
      </c>
      <c r="J34" s="29"/>
      <c r="K34" s="27"/>
    </row>
    <row r="35" spans="1:11" x14ac:dyDescent="0.2">
      <c r="A35" s="18" t="s">
        <v>59</v>
      </c>
      <c r="B35" s="18"/>
      <c r="C35" s="18"/>
      <c r="D35" s="21">
        <f>[1]INGRESOS!I59</f>
        <v>0</v>
      </c>
      <c r="E35" s="18"/>
      <c r="F35" s="18"/>
      <c r="G35" s="18" t="s">
        <v>54</v>
      </c>
      <c r="H35" s="18"/>
      <c r="I35" s="27">
        <v>5774.97</v>
      </c>
      <c r="J35" s="29"/>
      <c r="K35" s="27"/>
    </row>
    <row r="36" spans="1:11" x14ac:dyDescent="0.2">
      <c r="A36" s="18" t="s">
        <v>69</v>
      </c>
      <c r="B36" s="18"/>
      <c r="C36" s="18"/>
      <c r="D36" s="21">
        <f>[1]INGRESOS!I61</f>
        <v>0</v>
      </c>
      <c r="E36" s="18"/>
      <c r="F36" s="18"/>
      <c r="G36" s="18" t="s">
        <v>56</v>
      </c>
      <c r="H36" s="18"/>
      <c r="I36" s="27">
        <v>1299.5</v>
      </c>
      <c r="J36" s="18"/>
      <c r="K36" s="18"/>
    </row>
    <row r="37" spans="1:11" x14ac:dyDescent="0.2">
      <c r="A37" s="18" t="s">
        <v>60</v>
      </c>
      <c r="B37" s="18"/>
      <c r="C37" s="18"/>
      <c r="D37" s="24">
        <f>[1]INGRESOS!I68+[1]INGRESOS!I69</f>
        <v>27736.61</v>
      </c>
      <c r="E37" s="21"/>
      <c r="F37" s="18"/>
      <c r="G37" s="18" t="s">
        <v>58</v>
      </c>
      <c r="H37" s="18"/>
      <c r="I37" s="27">
        <f>3000000+3000000+4000000+4000000+4000000</f>
        <v>18000000</v>
      </c>
      <c r="J37" s="18"/>
      <c r="K37" s="18"/>
    </row>
    <row r="38" spans="1:11" x14ac:dyDescent="0.2">
      <c r="A38" s="18" t="s">
        <v>62</v>
      </c>
      <c r="B38" s="18"/>
      <c r="C38" s="18"/>
      <c r="D38" s="21">
        <f>SUM(D7:D37)</f>
        <v>19437163.700000003</v>
      </c>
      <c r="E38" s="25">
        <f>D38</f>
        <v>19437163.700000003</v>
      </c>
      <c r="F38" s="18"/>
      <c r="G38" s="18" t="s">
        <v>61</v>
      </c>
      <c r="H38" s="18"/>
      <c r="I38" s="25">
        <f>SUM(I27:I37)</f>
        <v>23888666.84</v>
      </c>
      <c r="J38" s="26"/>
      <c r="K38" s="25">
        <f>I38</f>
        <v>23888666.84</v>
      </c>
    </row>
    <row r="39" spans="1:11" ht="7.5" customHeight="1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</row>
    <row r="40" spans="1:11" x14ac:dyDescent="0.2">
      <c r="A40" s="18" t="s">
        <v>63</v>
      </c>
      <c r="B40" s="18"/>
      <c r="C40" s="18"/>
      <c r="D40" s="18"/>
      <c r="E40" s="21">
        <f>[1]INGRESOS!I98</f>
        <v>1213006.6600000001</v>
      </c>
      <c r="F40" s="18"/>
      <c r="G40" s="18"/>
      <c r="H40" s="18"/>
      <c r="I40" s="18"/>
      <c r="J40" s="18"/>
      <c r="K40" s="18"/>
    </row>
    <row r="41" spans="1:11" ht="7.5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2" spans="1:11" x14ac:dyDescent="0.2">
      <c r="A42" s="18" t="s">
        <v>64</v>
      </c>
      <c r="B42" s="18"/>
      <c r="C42" s="18"/>
      <c r="D42" s="18"/>
      <c r="E42" s="30">
        <f>E4+E38+E40</f>
        <v>37890850.390000001</v>
      </c>
      <c r="F42" s="18"/>
      <c r="G42" s="18" t="s">
        <v>65</v>
      </c>
      <c r="H42" s="18"/>
      <c r="I42" s="18"/>
      <c r="J42" s="18"/>
      <c r="K42" s="30">
        <f>+K20+K38</f>
        <v>37890850.390000001</v>
      </c>
    </row>
    <row r="44" spans="1:11" x14ac:dyDescent="0.2">
      <c r="E44" s="4"/>
      <c r="G44" s="16">
        <f>E42-K42</f>
        <v>0</v>
      </c>
    </row>
    <row r="45" spans="1:11" x14ac:dyDescent="0.2">
      <c r="C45" s="4"/>
      <c r="E45" s="4"/>
    </row>
    <row r="47" spans="1:11" x14ac:dyDescent="0.2">
      <c r="C47" s="4"/>
      <c r="E47" s="4"/>
    </row>
    <row r="49" spans="5:5" x14ac:dyDescent="0.2">
      <c r="E49" s="4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28" workbookViewId="0">
      <selection activeCell="D41" sqref="D41:D42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2.85546875" style="1" bestFit="1" customWidth="1"/>
    <col min="5" max="5" width="13.5703125" style="1" customWidth="1"/>
    <col min="6" max="6" width="3.7109375" style="1" customWidth="1"/>
    <col min="7" max="7" width="24.42578125" style="1" customWidth="1"/>
    <col min="8" max="8" width="11.42578125" style="1"/>
    <col min="9" max="9" width="12.85546875" style="1" customWidth="1"/>
    <col min="10" max="10" width="11.42578125" style="1"/>
    <col min="11" max="11" width="12.5703125" style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2.85546875" style="1" bestFit="1" customWidth="1"/>
    <col min="261" max="261" width="13.5703125" style="1" customWidth="1"/>
    <col min="262" max="262" width="3.7109375" style="1" customWidth="1"/>
    <col min="263" max="263" width="24.42578125" style="1" customWidth="1"/>
    <col min="264" max="264" width="11.42578125" style="1"/>
    <col min="265" max="265" width="12.85546875" style="1" customWidth="1"/>
    <col min="266" max="266" width="11.42578125" style="1"/>
    <col min="267" max="267" width="12.5703125" style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2.85546875" style="1" bestFit="1" customWidth="1"/>
    <col min="517" max="517" width="13.5703125" style="1" customWidth="1"/>
    <col min="518" max="518" width="3.7109375" style="1" customWidth="1"/>
    <col min="519" max="519" width="24.42578125" style="1" customWidth="1"/>
    <col min="520" max="520" width="11.42578125" style="1"/>
    <col min="521" max="521" width="12.85546875" style="1" customWidth="1"/>
    <col min="522" max="522" width="11.42578125" style="1"/>
    <col min="523" max="523" width="12.5703125" style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2.85546875" style="1" bestFit="1" customWidth="1"/>
    <col min="773" max="773" width="13.5703125" style="1" customWidth="1"/>
    <col min="774" max="774" width="3.7109375" style="1" customWidth="1"/>
    <col min="775" max="775" width="24.42578125" style="1" customWidth="1"/>
    <col min="776" max="776" width="11.42578125" style="1"/>
    <col min="777" max="777" width="12.85546875" style="1" customWidth="1"/>
    <col min="778" max="778" width="11.42578125" style="1"/>
    <col min="779" max="779" width="12.5703125" style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2.85546875" style="1" bestFit="1" customWidth="1"/>
    <col min="1029" max="1029" width="13.5703125" style="1" customWidth="1"/>
    <col min="1030" max="1030" width="3.7109375" style="1" customWidth="1"/>
    <col min="1031" max="1031" width="24.42578125" style="1" customWidth="1"/>
    <col min="1032" max="1032" width="11.42578125" style="1"/>
    <col min="1033" max="1033" width="12.85546875" style="1" customWidth="1"/>
    <col min="1034" max="1034" width="11.42578125" style="1"/>
    <col min="1035" max="1035" width="12.5703125" style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2.85546875" style="1" bestFit="1" customWidth="1"/>
    <col min="1285" max="1285" width="13.5703125" style="1" customWidth="1"/>
    <col min="1286" max="1286" width="3.7109375" style="1" customWidth="1"/>
    <col min="1287" max="1287" width="24.42578125" style="1" customWidth="1"/>
    <col min="1288" max="1288" width="11.42578125" style="1"/>
    <col min="1289" max="1289" width="12.85546875" style="1" customWidth="1"/>
    <col min="1290" max="1290" width="11.42578125" style="1"/>
    <col min="1291" max="1291" width="12.5703125" style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2.85546875" style="1" bestFit="1" customWidth="1"/>
    <col min="1541" max="1541" width="13.5703125" style="1" customWidth="1"/>
    <col min="1542" max="1542" width="3.7109375" style="1" customWidth="1"/>
    <col min="1543" max="1543" width="24.42578125" style="1" customWidth="1"/>
    <col min="1544" max="1544" width="11.42578125" style="1"/>
    <col min="1545" max="1545" width="12.85546875" style="1" customWidth="1"/>
    <col min="1546" max="1546" width="11.42578125" style="1"/>
    <col min="1547" max="1547" width="12.5703125" style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2.85546875" style="1" bestFit="1" customWidth="1"/>
    <col min="1797" max="1797" width="13.5703125" style="1" customWidth="1"/>
    <col min="1798" max="1798" width="3.7109375" style="1" customWidth="1"/>
    <col min="1799" max="1799" width="24.42578125" style="1" customWidth="1"/>
    <col min="1800" max="1800" width="11.42578125" style="1"/>
    <col min="1801" max="1801" width="12.85546875" style="1" customWidth="1"/>
    <col min="1802" max="1802" width="11.42578125" style="1"/>
    <col min="1803" max="1803" width="12.5703125" style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2.85546875" style="1" bestFit="1" customWidth="1"/>
    <col min="2053" max="2053" width="13.5703125" style="1" customWidth="1"/>
    <col min="2054" max="2054" width="3.7109375" style="1" customWidth="1"/>
    <col min="2055" max="2055" width="24.42578125" style="1" customWidth="1"/>
    <col min="2056" max="2056" width="11.42578125" style="1"/>
    <col min="2057" max="2057" width="12.85546875" style="1" customWidth="1"/>
    <col min="2058" max="2058" width="11.42578125" style="1"/>
    <col min="2059" max="2059" width="12.5703125" style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2.85546875" style="1" bestFit="1" customWidth="1"/>
    <col min="2309" max="2309" width="13.5703125" style="1" customWidth="1"/>
    <col min="2310" max="2310" width="3.7109375" style="1" customWidth="1"/>
    <col min="2311" max="2311" width="24.42578125" style="1" customWidth="1"/>
    <col min="2312" max="2312" width="11.42578125" style="1"/>
    <col min="2313" max="2313" width="12.85546875" style="1" customWidth="1"/>
    <col min="2314" max="2314" width="11.42578125" style="1"/>
    <col min="2315" max="2315" width="12.5703125" style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2.85546875" style="1" bestFit="1" customWidth="1"/>
    <col min="2565" max="2565" width="13.5703125" style="1" customWidth="1"/>
    <col min="2566" max="2566" width="3.7109375" style="1" customWidth="1"/>
    <col min="2567" max="2567" width="24.42578125" style="1" customWidth="1"/>
    <col min="2568" max="2568" width="11.42578125" style="1"/>
    <col min="2569" max="2569" width="12.85546875" style="1" customWidth="1"/>
    <col min="2570" max="2570" width="11.42578125" style="1"/>
    <col min="2571" max="2571" width="12.5703125" style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2.85546875" style="1" bestFit="1" customWidth="1"/>
    <col min="2821" max="2821" width="13.5703125" style="1" customWidth="1"/>
    <col min="2822" max="2822" width="3.7109375" style="1" customWidth="1"/>
    <col min="2823" max="2823" width="24.42578125" style="1" customWidth="1"/>
    <col min="2824" max="2824" width="11.42578125" style="1"/>
    <col min="2825" max="2825" width="12.85546875" style="1" customWidth="1"/>
    <col min="2826" max="2826" width="11.42578125" style="1"/>
    <col min="2827" max="2827" width="12.5703125" style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2.85546875" style="1" bestFit="1" customWidth="1"/>
    <col min="3077" max="3077" width="13.5703125" style="1" customWidth="1"/>
    <col min="3078" max="3078" width="3.7109375" style="1" customWidth="1"/>
    <col min="3079" max="3079" width="24.42578125" style="1" customWidth="1"/>
    <col min="3080" max="3080" width="11.42578125" style="1"/>
    <col min="3081" max="3081" width="12.85546875" style="1" customWidth="1"/>
    <col min="3082" max="3082" width="11.42578125" style="1"/>
    <col min="3083" max="3083" width="12.5703125" style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2.85546875" style="1" bestFit="1" customWidth="1"/>
    <col min="3333" max="3333" width="13.5703125" style="1" customWidth="1"/>
    <col min="3334" max="3334" width="3.7109375" style="1" customWidth="1"/>
    <col min="3335" max="3335" width="24.42578125" style="1" customWidth="1"/>
    <col min="3336" max="3336" width="11.42578125" style="1"/>
    <col min="3337" max="3337" width="12.85546875" style="1" customWidth="1"/>
    <col min="3338" max="3338" width="11.42578125" style="1"/>
    <col min="3339" max="3339" width="12.5703125" style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2.85546875" style="1" bestFit="1" customWidth="1"/>
    <col min="3589" max="3589" width="13.5703125" style="1" customWidth="1"/>
    <col min="3590" max="3590" width="3.7109375" style="1" customWidth="1"/>
    <col min="3591" max="3591" width="24.42578125" style="1" customWidth="1"/>
    <col min="3592" max="3592" width="11.42578125" style="1"/>
    <col min="3593" max="3593" width="12.85546875" style="1" customWidth="1"/>
    <col min="3594" max="3594" width="11.42578125" style="1"/>
    <col min="3595" max="3595" width="12.5703125" style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2.85546875" style="1" bestFit="1" customWidth="1"/>
    <col min="3845" max="3845" width="13.5703125" style="1" customWidth="1"/>
    <col min="3846" max="3846" width="3.7109375" style="1" customWidth="1"/>
    <col min="3847" max="3847" width="24.42578125" style="1" customWidth="1"/>
    <col min="3848" max="3848" width="11.42578125" style="1"/>
    <col min="3849" max="3849" width="12.85546875" style="1" customWidth="1"/>
    <col min="3850" max="3850" width="11.42578125" style="1"/>
    <col min="3851" max="3851" width="12.5703125" style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2.85546875" style="1" bestFit="1" customWidth="1"/>
    <col min="4101" max="4101" width="13.5703125" style="1" customWidth="1"/>
    <col min="4102" max="4102" width="3.7109375" style="1" customWidth="1"/>
    <col min="4103" max="4103" width="24.42578125" style="1" customWidth="1"/>
    <col min="4104" max="4104" width="11.42578125" style="1"/>
    <col min="4105" max="4105" width="12.85546875" style="1" customWidth="1"/>
    <col min="4106" max="4106" width="11.42578125" style="1"/>
    <col min="4107" max="4107" width="12.5703125" style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2.85546875" style="1" bestFit="1" customWidth="1"/>
    <col min="4357" max="4357" width="13.5703125" style="1" customWidth="1"/>
    <col min="4358" max="4358" width="3.7109375" style="1" customWidth="1"/>
    <col min="4359" max="4359" width="24.42578125" style="1" customWidth="1"/>
    <col min="4360" max="4360" width="11.42578125" style="1"/>
    <col min="4361" max="4361" width="12.85546875" style="1" customWidth="1"/>
    <col min="4362" max="4362" width="11.42578125" style="1"/>
    <col min="4363" max="4363" width="12.5703125" style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2.85546875" style="1" bestFit="1" customWidth="1"/>
    <col min="4613" max="4613" width="13.5703125" style="1" customWidth="1"/>
    <col min="4614" max="4614" width="3.7109375" style="1" customWidth="1"/>
    <col min="4615" max="4615" width="24.42578125" style="1" customWidth="1"/>
    <col min="4616" max="4616" width="11.42578125" style="1"/>
    <col min="4617" max="4617" width="12.85546875" style="1" customWidth="1"/>
    <col min="4618" max="4618" width="11.42578125" style="1"/>
    <col min="4619" max="4619" width="12.5703125" style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2.85546875" style="1" bestFit="1" customWidth="1"/>
    <col min="4869" max="4869" width="13.5703125" style="1" customWidth="1"/>
    <col min="4870" max="4870" width="3.7109375" style="1" customWidth="1"/>
    <col min="4871" max="4871" width="24.42578125" style="1" customWidth="1"/>
    <col min="4872" max="4872" width="11.42578125" style="1"/>
    <col min="4873" max="4873" width="12.85546875" style="1" customWidth="1"/>
    <col min="4874" max="4874" width="11.42578125" style="1"/>
    <col min="4875" max="4875" width="12.5703125" style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2.85546875" style="1" bestFit="1" customWidth="1"/>
    <col min="5125" max="5125" width="13.5703125" style="1" customWidth="1"/>
    <col min="5126" max="5126" width="3.7109375" style="1" customWidth="1"/>
    <col min="5127" max="5127" width="24.42578125" style="1" customWidth="1"/>
    <col min="5128" max="5128" width="11.42578125" style="1"/>
    <col min="5129" max="5129" width="12.85546875" style="1" customWidth="1"/>
    <col min="5130" max="5130" width="11.42578125" style="1"/>
    <col min="5131" max="5131" width="12.5703125" style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2.85546875" style="1" bestFit="1" customWidth="1"/>
    <col min="5381" max="5381" width="13.5703125" style="1" customWidth="1"/>
    <col min="5382" max="5382" width="3.7109375" style="1" customWidth="1"/>
    <col min="5383" max="5383" width="24.42578125" style="1" customWidth="1"/>
    <col min="5384" max="5384" width="11.42578125" style="1"/>
    <col min="5385" max="5385" width="12.85546875" style="1" customWidth="1"/>
    <col min="5386" max="5386" width="11.42578125" style="1"/>
    <col min="5387" max="5387" width="12.5703125" style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2.85546875" style="1" bestFit="1" customWidth="1"/>
    <col min="5637" max="5637" width="13.5703125" style="1" customWidth="1"/>
    <col min="5638" max="5638" width="3.7109375" style="1" customWidth="1"/>
    <col min="5639" max="5639" width="24.42578125" style="1" customWidth="1"/>
    <col min="5640" max="5640" width="11.42578125" style="1"/>
    <col min="5641" max="5641" width="12.85546875" style="1" customWidth="1"/>
    <col min="5642" max="5642" width="11.42578125" style="1"/>
    <col min="5643" max="5643" width="12.5703125" style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2.85546875" style="1" bestFit="1" customWidth="1"/>
    <col min="5893" max="5893" width="13.5703125" style="1" customWidth="1"/>
    <col min="5894" max="5894" width="3.7109375" style="1" customWidth="1"/>
    <col min="5895" max="5895" width="24.42578125" style="1" customWidth="1"/>
    <col min="5896" max="5896" width="11.42578125" style="1"/>
    <col min="5897" max="5897" width="12.85546875" style="1" customWidth="1"/>
    <col min="5898" max="5898" width="11.42578125" style="1"/>
    <col min="5899" max="5899" width="12.5703125" style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2.85546875" style="1" bestFit="1" customWidth="1"/>
    <col min="6149" max="6149" width="13.5703125" style="1" customWidth="1"/>
    <col min="6150" max="6150" width="3.7109375" style="1" customWidth="1"/>
    <col min="6151" max="6151" width="24.42578125" style="1" customWidth="1"/>
    <col min="6152" max="6152" width="11.42578125" style="1"/>
    <col min="6153" max="6153" width="12.85546875" style="1" customWidth="1"/>
    <col min="6154" max="6154" width="11.42578125" style="1"/>
    <col min="6155" max="6155" width="12.5703125" style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2.85546875" style="1" bestFit="1" customWidth="1"/>
    <col min="6405" max="6405" width="13.5703125" style="1" customWidth="1"/>
    <col min="6406" max="6406" width="3.7109375" style="1" customWidth="1"/>
    <col min="6407" max="6407" width="24.42578125" style="1" customWidth="1"/>
    <col min="6408" max="6408" width="11.42578125" style="1"/>
    <col min="6409" max="6409" width="12.85546875" style="1" customWidth="1"/>
    <col min="6410" max="6410" width="11.42578125" style="1"/>
    <col min="6411" max="6411" width="12.5703125" style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2.85546875" style="1" bestFit="1" customWidth="1"/>
    <col min="6661" max="6661" width="13.5703125" style="1" customWidth="1"/>
    <col min="6662" max="6662" width="3.7109375" style="1" customWidth="1"/>
    <col min="6663" max="6663" width="24.42578125" style="1" customWidth="1"/>
    <col min="6664" max="6664" width="11.42578125" style="1"/>
    <col min="6665" max="6665" width="12.85546875" style="1" customWidth="1"/>
    <col min="6666" max="6666" width="11.42578125" style="1"/>
    <col min="6667" max="6667" width="12.5703125" style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2.85546875" style="1" bestFit="1" customWidth="1"/>
    <col min="6917" max="6917" width="13.5703125" style="1" customWidth="1"/>
    <col min="6918" max="6918" width="3.7109375" style="1" customWidth="1"/>
    <col min="6919" max="6919" width="24.42578125" style="1" customWidth="1"/>
    <col min="6920" max="6920" width="11.42578125" style="1"/>
    <col min="6921" max="6921" width="12.85546875" style="1" customWidth="1"/>
    <col min="6922" max="6922" width="11.42578125" style="1"/>
    <col min="6923" max="6923" width="12.5703125" style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2.85546875" style="1" bestFit="1" customWidth="1"/>
    <col min="7173" max="7173" width="13.5703125" style="1" customWidth="1"/>
    <col min="7174" max="7174" width="3.7109375" style="1" customWidth="1"/>
    <col min="7175" max="7175" width="24.42578125" style="1" customWidth="1"/>
    <col min="7176" max="7176" width="11.42578125" style="1"/>
    <col min="7177" max="7177" width="12.85546875" style="1" customWidth="1"/>
    <col min="7178" max="7178" width="11.42578125" style="1"/>
    <col min="7179" max="7179" width="12.5703125" style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2.85546875" style="1" bestFit="1" customWidth="1"/>
    <col min="7429" max="7429" width="13.5703125" style="1" customWidth="1"/>
    <col min="7430" max="7430" width="3.7109375" style="1" customWidth="1"/>
    <col min="7431" max="7431" width="24.42578125" style="1" customWidth="1"/>
    <col min="7432" max="7432" width="11.42578125" style="1"/>
    <col min="7433" max="7433" width="12.85546875" style="1" customWidth="1"/>
    <col min="7434" max="7434" width="11.42578125" style="1"/>
    <col min="7435" max="7435" width="12.5703125" style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2.85546875" style="1" bestFit="1" customWidth="1"/>
    <col min="7685" max="7685" width="13.5703125" style="1" customWidth="1"/>
    <col min="7686" max="7686" width="3.7109375" style="1" customWidth="1"/>
    <col min="7687" max="7687" width="24.42578125" style="1" customWidth="1"/>
    <col min="7688" max="7688" width="11.42578125" style="1"/>
    <col min="7689" max="7689" width="12.85546875" style="1" customWidth="1"/>
    <col min="7690" max="7690" width="11.42578125" style="1"/>
    <col min="7691" max="7691" width="12.5703125" style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2.85546875" style="1" bestFit="1" customWidth="1"/>
    <col min="7941" max="7941" width="13.5703125" style="1" customWidth="1"/>
    <col min="7942" max="7942" width="3.7109375" style="1" customWidth="1"/>
    <col min="7943" max="7943" width="24.42578125" style="1" customWidth="1"/>
    <col min="7944" max="7944" width="11.42578125" style="1"/>
    <col min="7945" max="7945" width="12.85546875" style="1" customWidth="1"/>
    <col min="7946" max="7946" width="11.42578125" style="1"/>
    <col min="7947" max="7947" width="12.5703125" style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2.85546875" style="1" bestFit="1" customWidth="1"/>
    <col min="8197" max="8197" width="13.5703125" style="1" customWidth="1"/>
    <col min="8198" max="8198" width="3.7109375" style="1" customWidth="1"/>
    <col min="8199" max="8199" width="24.42578125" style="1" customWidth="1"/>
    <col min="8200" max="8200" width="11.42578125" style="1"/>
    <col min="8201" max="8201" width="12.85546875" style="1" customWidth="1"/>
    <col min="8202" max="8202" width="11.42578125" style="1"/>
    <col min="8203" max="8203" width="12.5703125" style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2.85546875" style="1" bestFit="1" customWidth="1"/>
    <col min="8453" max="8453" width="13.5703125" style="1" customWidth="1"/>
    <col min="8454" max="8454" width="3.7109375" style="1" customWidth="1"/>
    <col min="8455" max="8455" width="24.42578125" style="1" customWidth="1"/>
    <col min="8456" max="8456" width="11.42578125" style="1"/>
    <col min="8457" max="8457" width="12.85546875" style="1" customWidth="1"/>
    <col min="8458" max="8458" width="11.42578125" style="1"/>
    <col min="8459" max="8459" width="12.5703125" style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2.85546875" style="1" bestFit="1" customWidth="1"/>
    <col min="8709" max="8709" width="13.5703125" style="1" customWidth="1"/>
    <col min="8710" max="8710" width="3.7109375" style="1" customWidth="1"/>
    <col min="8711" max="8711" width="24.42578125" style="1" customWidth="1"/>
    <col min="8712" max="8712" width="11.42578125" style="1"/>
    <col min="8713" max="8713" width="12.85546875" style="1" customWidth="1"/>
    <col min="8714" max="8714" width="11.42578125" style="1"/>
    <col min="8715" max="8715" width="12.5703125" style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2.85546875" style="1" bestFit="1" customWidth="1"/>
    <col min="8965" max="8965" width="13.5703125" style="1" customWidth="1"/>
    <col min="8966" max="8966" width="3.7109375" style="1" customWidth="1"/>
    <col min="8967" max="8967" width="24.42578125" style="1" customWidth="1"/>
    <col min="8968" max="8968" width="11.42578125" style="1"/>
    <col min="8969" max="8969" width="12.85546875" style="1" customWidth="1"/>
    <col min="8970" max="8970" width="11.42578125" style="1"/>
    <col min="8971" max="8971" width="12.5703125" style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2.85546875" style="1" bestFit="1" customWidth="1"/>
    <col min="9221" max="9221" width="13.5703125" style="1" customWidth="1"/>
    <col min="9222" max="9222" width="3.7109375" style="1" customWidth="1"/>
    <col min="9223" max="9223" width="24.42578125" style="1" customWidth="1"/>
    <col min="9224" max="9224" width="11.42578125" style="1"/>
    <col min="9225" max="9225" width="12.85546875" style="1" customWidth="1"/>
    <col min="9226" max="9226" width="11.42578125" style="1"/>
    <col min="9227" max="9227" width="12.5703125" style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2.85546875" style="1" bestFit="1" customWidth="1"/>
    <col min="9477" max="9477" width="13.5703125" style="1" customWidth="1"/>
    <col min="9478" max="9478" width="3.7109375" style="1" customWidth="1"/>
    <col min="9479" max="9479" width="24.42578125" style="1" customWidth="1"/>
    <col min="9480" max="9480" width="11.42578125" style="1"/>
    <col min="9481" max="9481" width="12.85546875" style="1" customWidth="1"/>
    <col min="9482" max="9482" width="11.42578125" style="1"/>
    <col min="9483" max="9483" width="12.5703125" style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2.85546875" style="1" bestFit="1" customWidth="1"/>
    <col min="9733" max="9733" width="13.5703125" style="1" customWidth="1"/>
    <col min="9734" max="9734" width="3.7109375" style="1" customWidth="1"/>
    <col min="9735" max="9735" width="24.42578125" style="1" customWidth="1"/>
    <col min="9736" max="9736" width="11.42578125" style="1"/>
    <col min="9737" max="9737" width="12.85546875" style="1" customWidth="1"/>
    <col min="9738" max="9738" width="11.42578125" style="1"/>
    <col min="9739" max="9739" width="12.5703125" style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2.85546875" style="1" bestFit="1" customWidth="1"/>
    <col min="9989" max="9989" width="13.5703125" style="1" customWidth="1"/>
    <col min="9990" max="9990" width="3.7109375" style="1" customWidth="1"/>
    <col min="9991" max="9991" width="24.42578125" style="1" customWidth="1"/>
    <col min="9992" max="9992" width="11.42578125" style="1"/>
    <col min="9993" max="9993" width="12.85546875" style="1" customWidth="1"/>
    <col min="9994" max="9994" width="11.42578125" style="1"/>
    <col min="9995" max="9995" width="12.5703125" style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2.85546875" style="1" bestFit="1" customWidth="1"/>
    <col min="10245" max="10245" width="13.5703125" style="1" customWidth="1"/>
    <col min="10246" max="10246" width="3.7109375" style="1" customWidth="1"/>
    <col min="10247" max="10247" width="24.42578125" style="1" customWidth="1"/>
    <col min="10248" max="10248" width="11.42578125" style="1"/>
    <col min="10249" max="10249" width="12.85546875" style="1" customWidth="1"/>
    <col min="10250" max="10250" width="11.42578125" style="1"/>
    <col min="10251" max="10251" width="12.5703125" style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2.85546875" style="1" bestFit="1" customWidth="1"/>
    <col min="10501" max="10501" width="13.5703125" style="1" customWidth="1"/>
    <col min="10502" max="10502" width="3.7109375" style="1" customWidth="1"/>
    <col min="10503" max="10503" width="24.42578125" style="1" customWidth="1"/>
    <col min="10504" max="10504" width="11.42578125" style="1"/>
    <col min="10505" max="10505" width="12.85546875" style="1" customWidth="1"/>
    <col min="10506" max="10506" width="11.42578125" style="1"/>
    <col min="10507" max="10507" width="12.5703125" style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2.85546875" style="1" bestFit="1" customWidth="1"/>
    <col min="10757" max="10757" width="13.5703125" style="1" customWidth="1"/>
    <col min="10758" max="10758" width="3.7109375" style="1" customWidth="1"/>
    <col min="10759" max="10759" width="24.42578125" style="1" customWidth="1"/>
    <col min="10760" max="10760" width="11.42578125" style="1"/>
    <col min="10761" max="10761" width="12.85546875" style="1" customWidth="1"/>
    <col min="10762" max="10762" width="11.42578125" style="1"/>
    <col min="10763" max="10763" width="12.5703125" style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2.85546875" style="1" bestFit="1" customWidth="1"/>
    <col min="11013" max="11013" width="13.5703125" style="1" customWidth="1"/>
    <col min="11014" max="11014" width="3.7109375" style="1" customWidth="1"/>
    <col min="11015" max="11015" width="24.42578125" style="1" customWidth="1"/>
    <col min="11016" max="11016" width="11.42578125" style="1"/>
    <col min="11017" max="11017" width="12.85546875" style="1" customWidth="1"/>
    <col min="11018" max="11018" width="11.42578125" style="1"/>
    <col min="11019" max="11019" width="12.5703125" style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2.85546875" style="1" bestFit="1" customWidth="1"/>
    <col min="11269" max="11269" width="13.5703125" style="1" customWidth="1"/>
    <col min="11270" max="11270" width="3.7109375" style="1" customWidth="1"/>
    <col min="11271" max="11271" width="24.42578125" style="1" customWidth="1"/>
    <col min="11272" max="11272" width="11.42578125" style="1"/>
    <col min="11273" max="11273" width="12.85546875" style="1" customWidth="1"/>
    <col min="11274" max="11274" width="11.42578125" style="1"/>
    <col min="11275" max="11275" width="12.5703125" style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2.85546875" style="1" bestFit="1" customWidth="1"/>
    <col min="11525" max="11525" width="13.5703125" style="1" customWidth="1"/>
    <col min="11526" max="11526" width="3.7109375" style="1" customWidth="1"/>
    <col min="11527" max="11527" width="24.42578125" style="1" customWidth="1"/>
    <col min="11528" max="11528" width="11.42578125" style="1"/>
    <col min="11529" max="11529" width="12.85546875" style="1" customWidth="1"/>
    <col min="11530" max="11530" width="11.42578125" style="1"/>
    <col min="11531" max="11531" width="12.5703125" style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2.85546875" style="1" bestFit="1" customWidth="1"/>
    <col min="11781" max="11781" width="13.5703125" style="1" customWidth="1"/>
    <col min="11782" max="11782" width="3.7109375" style="1" customWidth="1"/>
    <col min="11783" max="11783" width="24.42578125" style="1" customWidth="1"/>
    <col min="11784" max="11784" width="11.42578125" style="1"/>
    <col min="11785" max="11785" width="12.85546875" style="1" customWidth="1"/>
    <col min="11786" max="11786" width="11.42578125" style="1"/>
    <col min="11787" max="11787" width="12.5703125" style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2.85546875" style="1" bestFit="1" customWidth="1"/>
    <col min="12037" max="12037" width="13.5703125" style="1" customWidth="1"/>
    <col min="12038" max="12038" width="3.7109375" style="1" customWidth="1"/>
    <col min="12039" max="12039" width="24.42578125" style="1" customWidth="1"/>
    <col min="12040" max="12040" width="11.42578125" style="1"/>
    <col min="12041" max="12041" width="12.85546875" style="1" customWidth="1"/>
    <col min="12042" max="12042" width="11.42578125" style="1"/>
    <col min="12043" max="12043" width="12.5703125" style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2.85546875" style="1" bestFit="1" customWidth="1"/>
    <col min="12293" max="12293" width="13.5703125" style="1" customWidth="1"/>
    <col min="12294" max="12294" width="3.7109375" style="1" customWidth="1"/>
    <col min="12295" max="12295" width="24.42578125" style="1" customWidth="1"/>
    <col min="12296" max="12296" width="11.42578125" style="1"/>
    <col min="12297" max="12297" width="12.85546875" style="1" customWidth="1"/>
    <col min="12298" max="12298" width="11.42578125" style="1"/>
    <col min="12299" max="12299" width="12.5703125" style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2.85546875" style="1" bestFit="1" customWidth="1"/>
    <col min="12549" max="12549" width="13.5703125" style="1" customWidth="1"/>
    <col min="12550" max="12550" width="3.7109375" style="1" customWidth="1"/>
    <col min="12551" max="12551" width="24.42578125" style="1" customWidth="1"/>
    <col min="12552" max="12552" width="11.42578125" style="1"/>
    <col min="12553" max="12553" width="12.85546875" style="1" customWidth="1"/>
    <col min="12554" max="12554" width="11.42578125" style="1"/>
    <col min="12555" max="12555" width="12.5703125" style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2.85546875" style="1" bestFit="1" customWidth="1"/>
    <col min="12805" max="12805" width="13.5703125" style="1" customWidth="1"/>
    <col min="12806" max="12806" width="3.7109375" style="1" customWidth="1"/>
    <col min="12807" max="12807" width="24.42578125" style="1" customWidth="1"/>
    <col min="12808" max="12808" width="11.42578125" style="1"/>
    <col min="12809" max="12809" width="12.85546875" style="1" customWidth="1"/>
    <col min="12810" max="12810" width="11.42578125" style="1"/>
    <col min="12811" max="12811" width="12.5703125" style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2.85546875" style="1" bestFit="1" customWidth="1"/>
    <col min="13061" max="13061" width="13.5703125" style="1" customWidth="1"/>
    <col min="13062" max="13062" width="3.7109375" style="1" customWidth="1"/>
    <col min="13063" max="13063" width="24.42578125" style="1" customWidth="1"/>
    <col min="13064" max="13064" width="11.42578125" style="1"/>
    <col min="13065" max="13065" width="12.85546875" style="1" customWidth="1"/>
    <col min="13066" max="13066" width="11.42578125" style="1"/>
    <col min="13067" max="13067" width="12.5703125" style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2.85546875" style="1" bestFit="1" customWidth="1"/>
    <col min="13317" max="13317" width="13.5703125" style="1" customWidth="1"/>
    <col min="13318" max="13318" width="3.7109375" style="1" customWidth="1"/>
    <col min="13319" max="13319" width="24.42578125" style="1" customWidth="1"/>
    <col min="13320" max="13320" width="11.42578125" style="1"/>
    <col min="13321" max="13321" width="12.85546875" style="1" customWidth="1"/>
    <col min="13322" max="13322" width="11.42578125" style="1"/>
    <col min="13323" max="13323" width="12.5703125" style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2.85546875" style="1" bestFit="1" customWidth="1"/>
    <col min="13573" max="13573" width="13.5703125" style="1" customWidth="1"/>
    <col min="13574" max="13574" width="3.7109375" style="1" customWidth="1"/>
    <col min="13575" max="13575" width="24.42578125" style="1" customWidth="1"/>
    <col min="13576" max="13576" width="11.42578125" style="1"/>
    <col min="13577" max="13577" width="12.85546875" style="1" customWidth="1"/>
    <col min="13578" max="13578" width="11.42578125" style="1"/>
    <col min="13579" max="13579" width="12.5703125" style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2.85546875" style="1" bestFit="1" customWidth="1"/>
    <col min="13829" max="13829" width="13.5703125" style="1" customWidth="1"/>
    <col min="13830" max="13830" width="3.7109375" style="1" customWidth="1"/>
    <col min="13831" max="13831" width="24.42578125" style="1" customWidth="1"/>
    <col min="13832" max="13832" width="11.42578125" style="1"/>
    <col min="13833" max="13833" width="12.85546875" style="1" customWidth="1"/>
    <col min="13834" max="13834" width="11.42578125" style="1"/>
    <col min="13835" max="13835" width="12.5703125" style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2.85546875" style="1" bestFit="1" customWidth="1"/>
    <col min="14085" max="14085" width="13.5703125" style="1" customWidth="1"/>
    <col min="14086" max="14086" width="3.7109375" style="1" customWidth="1"/>
    <col min="14087" max="14087" width="24.42578125" style="1" customWidth="1"/>
    <col min="14088" max="14088" width="11.42578125" style="1"/>
    <col min="14089" max="14089" width="12.85546875" style="1" customWidth="1"/>
    <col min="14090" max="14090" width="11.42578125" style="1"/>
    <col min="14091" max="14091" width="12.5703125" style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2.85546875" style="1" bestFit="1" customWidth="1"/>
    <col min="14341" max="14341" width="13.5703125" style="1" customWidth="1"/>
    <col min="14342" max="14342" width="3.7109375" style="1" customWidth="1"/>
    <col min="14343" max="14343" width="24.42578125" style="1" customWidth="1"/>
    <col min="14344" max="14344" width="11.42578125" style="1"/>
    <col min="14345" max="14345" width="12.85546875" style="1" customWidth="1"/>
    <col min="14346" max="14346" width="11.42578125" style="1"/>
    <col min="14347" max="14347" width="12.5703125" style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2.85546875" style="1" bestFit="1" customWidth="1"/>
    <col min="14597" max="14597" width="13.5703125" style="1" customWidth="1"/>
    <col min="14598" max="14598" width="3.7109375" style="1" customWidth="1"/>
    <col min="14599" max="14599" width="24.42578125" style="1" customWidth="1"/>
    <col min="14600" max="14600" width="11.42578125" style="1"/>
    <col min="14601" max="14601" width="12.85546875" style="1" customWidth="1"/>
    <col min="14602" max="14602" width="11.42578125" style="1"/>
    <col min="14603" max="14603" width="12.5703125" style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2.85546875" style="1" bestFit="1" customWidth="1"/>
    <col min="14853" max="14853" width="13.5703125" style="1" customWidth="1"/>
    <col min="14854" max="14854" width="3.7109375" style="1" customWidth="1"/>
    <col min="14855" max="14855" width="24.42578125" style="1" customWidth="1"/>
    <col min="14856" max="14856" width="11.42578125" style="1"/>
    <col min="14857" max="14857" width="12.85546875" style="1" customWidth="1"/>
    <col min="14858" max="14858" width="11.42578125" style="1"/>
    <col min="14859" max="14859" width="12.5703125" style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2.85546875" style="1" bestFit="1" customWidth="1"/>
    <col min="15109" max="15109" width="13.5703125" style="1" customWidth="1"/>
    <col min="15110" max="15110" width="3.7109375" style="1" customWidth="1"/>
    <col min="15111" max="15111" width="24.42578125" style="1" customWidth="1"/>
    <col min="15112" max="15112" width="11.42578125" style="1"/>
    <col min="15113" max="15113" width="12.85546875" style="1" customWidth="1"/>
    <col min="15114" max="15114" width="11.42578125" style="1"/>
    <col min="15115" max="15115" width="12.5703125" style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2.85546875" style="1" bestFit="1" customWidth="1"/>
    <col min="15365" max="15365" width="13.5703125" style="1" customWidth="1"/>
    <col min="15366" max="15366" width="3.7109375" style="1" customWidth="1"/>
    <col min="15367" max="15367" width="24.42578125" style="1" customWidth="1"/>
    <col min="15368" max="15368" width="11.42578125" style="1"/>
    <col min="15369" max="15369" width="12.85546875" style="1" customWidth="1"/>
    <col min="15370" max="15370" width="11.42578125" style="1"/>
    <col min="15371" max="15371" width="12.5703125" style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2.85546875" style="1" bestFit="1" customWidth="1"/>
    <col min="15621" max="15621" width="13.5703125" style="1" customWidth="1"/>
    <col min="15622" max="15622" width="3.7109375" style="1" customWidth="1"/>
    <col min="15623" max="15623" width="24.42578125" style="1" customWidth="1"/>
    <col min="15624" max="15624" width="11.42578125" style="1"/>
    <col min="15625" max="15625" width="12.85546875" style="1" customWidth="1"/>
    <col min="15626" max="15626" width="11.42578125" style="1"/>
    <col min="15627" max="15627" width="12.5703125" style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2.85546875" style="1" bestFit="1" customWidth="1"/>
    <col min="15877" max="15877" width="13.5703125" style="1" customWidth="1"/>
    <col min="15878" max="15878" width="3.7109375" style="1" customWidth="1"/>
    <col min="15879" max="15879" width="24.42578125" style="1" customWidth="1"/>
    <col min="15880" max="15880" width="11.42578125" style="1"/>
    <col min="15881" max="15881" width="12.85546875" style="1" customWidth="1"/>
    <col min="15882" max="15882" width="11.42578125" style="1"/>
    <col min="15883" max="15883" width="12.5703125" style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2.85546875" style="1" bestFit="1" customWidth="1"/>
    <col min="16133" max="16133" width="13.5703125" style="1" customWidth="1"/>
    <col min="16134" max="16134" width="3.7109375" style="1" customWidth="1"/>
    <col min="16135" max="16135" width="24.42578125" style="1" customWidth="1"/>
    <col min="16136" max="16136" width="11.42578125" style="1"/>
    <col min="16137" max="16137" width="12.85546875" style="1" customWidth="1"/>
    <col min="16138" max="16138" width="11.42578125" style="1"/>
    <col min="16139" max="16139" width="12.5703125" style="1" customWidth="1"/>
    <col min="16140" max="16384" width="11.42578125" style="1"/>
  </cols>
  <sheetData>
    <row r="1" spans="1:11" x14ac:dyDescent="0.2">
      <c r="A1" s="1" t="s">
        <v>0</v>
      </c>
      <c r="J1" s="1" t="s">
        <v>70</v>
      </c>
      <c r="K1" s="1">
        <v>2021</v>
      </c>
    </row>
    <row r="2" spans="1:11" x14ac:dyDescent="0.2">
      <c r="A2" s="1" t="s">
        <v>2</v>
      </c>
      <c r="D2" s="2">
        <v>44316</v>
      </c>
    </row>
    <row r="4" spans="1:11" x14ac:dyDescent="0.2">
      <c r="A4" s="3" t="s">
        <v>3</v>
      </c>
      <c r="C4" s="2">
        <v>44287</v>
      </c>
      <c r="D4" s="4"/>
      <c r="E4" s="4">
        <f>'[1]I HCD marzo'!I38</f>
        <v>23888666.84</v>
      </c>
      <c r="G4" s="3" t="s">
        <v>4</v>
      </c>
    </row>
    <row r="5" spans="1:11" x14ac:dyDescent="0.2">
      <c r="C5" s="2"/>
      <c r="D5" s="4"/>
      <c r="E5" s="4"/>
    </row>
    <row r="6" spans="1:11" x14ac:dyDescent="0.2">
      <c r="A6" s="3" t="s">
        <v>5</v>
      </c>
    </row>
    <row r="7" spans="1:11" x14ac:dyDescent="0.2">
      <c r="A7" s="3" t="s">
        <v>6</v>
      </c>
    </row>
    <row r="8" spans="1:11" x14ac:dyDescent="0.2">
      <c r="A8" s="1" t="s">
        <v>7</v>
      </c>
      <c r="D8" s="4">
        <f>[1]INGRESOS!J16</f>
        <v>338376.12</v>
      </c>
      <c r="J8" s="4"/>
    </row>
    <row r="9" spans="1:11" x14ac:dyDescent="0.2">
      <c r="A9" s="1" t="s">
        <v>8</v>
      </c>
      <c r="D9" s="4">
        <f>[1]INGRESOS!J17</f>
        <v>335804.73000000004</v>
      </c>
      <c r="G9" s="1" t="s">
        <v>9</v>
      </c>
      <c r="I9" s="4">
        <f>'[1]ord pago'!I3160</f>
        <v>4781185.33</v>
      </c>
      <c r="K9" s="4"/>
    </row>
    <row r="10" spans="1:11" x14ac:dyDescent="0.2">
      <c r="A10" s="1" t="s">
        <v>10</v>
      </c>
      <c r="D10" s="4">
        <f>[1]INGRESOS!J18</f>
        <v>0</v>
      </c>
      <c r="G10" s="1" t="s">
        <v>11</v>
      </c>
      <c r="I10" s="4">
        <f>'[1]ord pago'!I3162</f>
        <v>4206524.95</v>
      </c>
      <c r="K10" s="4"/>
    </row>
    <row r="11" spans="1:11" x14ac:dyDescent="0.2">
      <c r="A11" s="1" t="s">
        <v>12</v>
      </c>
      <c r="D11" s="4">
        <f>[1]INGRESOS!J19</f>
        <v>44200</v>
      </c>
      <c r="G11" s="1" t="s">
        <v>13</v>
      </c>
      <c r="I11" s="4"/>
    </row>
    <row r="12" spans="1:11" x14ac:dyDescent="0.2">
      <c r="A12" s="1" t="s">
        <v>14</v>
      </c>
      <c r="D12" s="4">
        <f>[1]INGRESOS!J20</f>
        <v>0</v>
      </c>
      <c r="G12" s="1" t="s">
        <v>15</v>
      </c>
      <c r="I12" s="4">
        <f>'[1]ord pago'!I3166</f>
        <v>422747.36</v>
      </c>
      <c r="K12" s="4"/>
    </row>
    <row r="13" spans="1:11" x14ac:dyDescent="0.2">
      <c r="A13" s="1" t="s">
        <v>16</v>
      </c>
      <c r="D13" s="4">
        <f>[1]INGRESOS!J21</f>
        <v>0</v>
      </c>
      <c r="G13" s="1" t="s">
        <v>17</v>
      </c>
      <c r="I13" s="4">
        <f>'[1]ord pago'!I3168</f>
        <v>0</v>
      </c>
    </row>
    <row r="14" spans="1:11" x14ac:dyDescent="0.2">
      <c r="A14" s="1" t="s">
        <v>18</v>
      </c>
      <c r="D14" s="4">
        <f>[1]INGRESOS!J22</f>
        <v>400</v>
      </c>
      <c r="G14" s="1" t="s">
        <v>19</v>
      </c>
      <c r="I14" s="4">
        <f>'[1]ord pago'!I3169</f>
        <v>5734020.3799999999</v>
      </c>
      <c r="K14" s="4"/>
    </row>
    <row r="15" spans="1:11" x14ac:dyDescent="0.2">
      <c r="A15" s="1" t="s">
        <v>20</v>
      </c>
      <c r="D15" s="4">
        <f>[1]INGRESOS!J23</f>
        <v>7892.5</v>
      </c>
      <c r="G15" s="1" t="s">
        <v>21</v>
      </c>
      <c r="I15" s="4">
        <f>'[1]ord pago'!I3170</f>
        <v>0</v>
      </c>
      <c r="J15" s="7"/>
      <c r="K15" s="8"/>
    </row>
    <row r="16" spans="1:11" x14ac:dyDescent="0.2">
      <c r="A16" s="1" t="s">
        <v>22</v>
      </c>
      <c r="D16" s="4">
        <f>[1]INGRESOS!J24</f>
        <v>2800</v>
      </c>
      <c r="G16" s="1" t="s">
        <v>23</v>
      </c>
      <c r="I16" s="9">
        <f>SUM(I9:I15)</f>
        <v>15144478.02</v>
      </c>
      <c r="J16" s="9"/>
      <c r="K16" s="9">
        <f>I16</f>
        <v>15144478.02</v>
      </c>
    </row>
    <row r="17" spans="1:12" x14ac:dyDescent="0.2">
      <c r="A17" s="1" t="s">
        <v>24</v>
      </c>
      <c r="D17" s="4">
        <f>[1]INGRESOS!J25</f>
        <v>45358</v>
      </c>
      <c r="G17" s="3"/>
      <c r="J17" s="4"/>
      <c r="K17" s="4">
        <f>+K12+K14</f>
        <v>0</v>
      </c>
      <c r="L17" s="4"/>
    </row>
    <row r="18" spans="1:12" x14ac:dyDescent="0.2">
      <c r="A18" s="1" t="s">
        <v>25</v>
      </c>
      <c r="D18" s="4">
        <f>[1]INGRESOS!J26</f>
        <v>76449.37999999999</v>
      </c>
      <c r="G18" s="3" t="s">
        <v>5</v>
      </c>
    </row>
    <row r="19" spans="1:12" x14ac:dyDescent="0.2">
      <c r="A19" s="1" t="s">
        <v>26</v>
      </c>
      <c r="D19" s="4">
        <f>[1]INGRESOS!J27</f>
        <v>291299.52</v>
      </c>
      <c r="G19" s="1" t="s">
        <v>27</v>
      </c>
      <c r="K19" s="4">
        <f>'[1]ord pago'!I3171-K20</f>
        <v>1217801.8899999999</v>
      </c>
    </row>
    <row r="20" spans="1:12" x14ac:dyDescent="0.2">
      <c r="A20" s="1" t="s">
        <v>28</v>
      </c>
      <c r="D20" s="4">
        <f>[1]INGRESOS!J28</f>
        <v>2767.9300000000003</v>
      </c>
      <c r="G20" s="1" t="s">
        <v>29</v>
      </c>
      <c r="K20" s="4">
        <v>0</v>
      </c>
    </row>
    <row r="21" spans="1:12" x14ac:dyDescent="0.2">
      <c r="A21" s="1" t="s">
        <v>30</v>
      </c>
      <c r="D21" s="4">
        <f>[1]INGRESOS!J29</f>
        <v>32100</v>
      </c>
      <c r="G21" s="1" t="s">
        <v>31</v>
      </c>
      <c r="K21" s="9">
        <f>K16+K19+K20</f>
        <v>16362279.91</v>
      </c>
    </row>
    <row r="22" spans="1:12" x14ac:dyDescent="0.2">
      <c r="A22" s="1" t="s">
        <v>32</v>
      </c>
      <c r="D22" s="4">
        <f>[1]INGRESOS!J30</f>
        <v>6000</v>
      </c>
    </row>
    <row r="23" spans="1:12" x14ac:dyDescent="0.2">
      <c r="A23" s="1" t="s">
        <v>33</v>
      </c>
      <c r="D23" s="4">
        <f>[1]INGRESOS!J31</f>
        <v>0</v>
      </c>
      <c r="G23" s="3" t="s">
        <v>35</v>
      </c>
      <c r="H23" s="12" t="s">
        <v>36</v>
      </c>
      <c r="I23" s="12">
        <f>D2</f>
        <v>44316</v>
      </c>
    </row>
    <row r="24" spans="1:12" x14ac:dyDescent="0.2">
      <c r="A24" s="1" t="s">
        <v>34</v>
      </c>
      <c r="D24" s="4">
        <f>[1]INGRESOS!J32</f>
        <v>427437.05</v>
      </c>
      <c r="G24" s="1" t="s">
        <v>38</v>
      </c>
      <c r="I24" s="4">
        <v>80356.88</v>
      </c>
      <c r="J24" s="4"/>
      <c r="K24" s="4"/>
      <c r="L24" s="4"/>
    </row>
    <row r="25" spans="1:12" x14ac:dyDescent="0.2">
      <c r="A25" s="1" t="s">
        <v>37</v>
      </c>
      <c r="D25" s="4">
        <f>[1]INGRESOS!J33</f>
        <v>49901.43</v>
      </c>
      <c r="G25" s="1" t="s">
        <v>40</v>
      </c>
      <c r="I25" s="4">
        <v>15000</v>
      </c>
      <c r="K25" s="4"/>
    </row>
    <row r="26" spans="1:12" x14ac:dyDescent="0.2">
      <c r="A26" s="1" t="s">
        <v>39</v>
      </c>
      <c r="D26" s="4">
        <f>[1]INGRESOS!J34</f>
        <v>29432.910000000003</v>
      </c>
      <c r="G26" s="1" t="s">
        <v>42</v>
      </c>
      <c r="I26" s="4">
        <v>5000</v>
      </c>
    </row>
    <row r="27" spans="1:12" x14ac:dyDescent="0.2">
      <c r="A27" s="1" t="s">
        <v>41</v>
      </c>
      <c r="D27" s="4">
        <f>[1]INGRESOS!J35</f>
        <v>57170</v>
      </c>
      <c r="G27" s="1" t="s">
        <v>44</v>
      </c>
      <c r="I27" s="4">
        <v>6805632.4699999997</v>
      </c>
      <c r="K27" s="4"/>
      <c r="L27" s="4"/>
    </row>
    <row r="28" spans="1:12" x14ac:dyDescent="0.2">
      <c r="A28" s="1" t="s">
        <v>43</v>
      </c>
      <c r="D28" s="4">
        <v>0</v>
      </c>
      <c r="G28" s="1" t="s">
        <v>46</v>
      </c>
      <c r="I28" s="4">
        <v>55465.34</v>
      </c>
    </row>
    <row r="29" spans="1:12" x14ac:dyDescent="0.2">
      <c r="A29" s="1" t="s">
        <v>45</v>
      </c>
      <c r="D29" s="4">
        <f>[1]INGRESOS!J39</f>
        <v>622703.52</v>
      </c>
      <c r="G29" s="1" t="s">
        <v>48</v>
      </c>
      <c r="I29" s="4">
        <v>6036.36</v>
      </c>
      <c r="K29" s="4"/>
      <c r="L29" s="4"/>
    </row>
    <row r="30" spans="1:12" x14ac:dyDescent="0.2">
      <c r="A30" s="1" t="s">
        <v>47</v>
      </c>
      <c r="D30" s="4">
        <f>[1]INGRESOS!J40</f>
        <v>9790</v>
      </c>
      <c r="G30" s="1" t="s">
        <v>50</v>
      </c>
      <c r="I30" s="27">
        <v>8209.27</v>
      </c>
    </row>
    <row r="31" spans="1:12" x14ac:dyDescent="0.2">
      <c r="A31" s="1" t="s">
        <v>49</v>
      </c>
      <c r="D31" s="4">
        <f>[1]INGRESOS!J41</f>
        <v>509534.22000000003</v>
      </c>
      <c r="G31" s="1" t="s">
        <v>52</v>
      </c>
      <c r="I31" s="27">
        <v>5009.21</v>
      </c>
    </row>
    <row r="32" spans="1:12" x14ac:dyDescent="0.2">
      <c r="A32" s="1" t="s">
        <v>51</v>
      </c>
      <c r="D32" s="4">
        <v>0</v>
      </c>
      <c r="G32" s="1" t="s">
        <v>54</v>
      </c>
      <c r="I32" s="27">
        <v>5774.97</v>
      </c>
      <c r="J32" s="13"/>
      <c r="K32" s="11"/>
      <c r="L32" s="4"/>
    </row>
    <row r="33" spans="1:11" x14ac:dyDescent="0.2">
      <c r="A33" s="1" t="s">
        <v>53</v>
      </c>
      <c r="D33" s="4">
        <f>[1]INGRESOS!J52</f>
        <v>0</v>
      </c>
      <c r="G33" s="1" t="s">
        <v>56</v>
      </c>
      <c r="I33" s="27">
        <v>1299.5</v>
      </c>
      <c r="J33" s="33"/>
      <c r="K33" s="11"/>
    </row>
    <row r="34" spans="1:11" x14ac:dyDescent="0.2">
      <c r="A34" s="1" t="s">
        <v>55</v>
      </c>
      <c r="D34" s="4">
        <f>[1]INGRESOS!J49</f>
        <v>2698273.76</v>
      </c>
      <c r="G34" s="1" t="s">
        <v>58</v>
      </c>
      <c r="I34" s="4">
        <f>5000000+4000000+5000000+4000000</f>
        <v>18000000</v>
      </c>
      <c r="J34" s="13"/>
      <c r="K34" s="13"/>
    </row>
    <row r="35" spans="1:11" x14ac:dyDescent="0.2">
      <c r="A35" s="1" t="s">
        <v>57</v>
      </c>
      <c r="D35" s="4">
        <f>[1]INGRESOS!J58</f>
        <v>10527897.710000001</v>
      </c>
      <c r="G35" s="1" t="s">
        <v>71</v>
      </c>
      <c r="I35" s="4">
        <v>0</v>
      </c>
      <c r="J35" s="7"/>
      <c r="K35" s="8"/>
    </row>
    <row r="36" spans="1:11" x14ac:dyDescent="0.2">
      <c r="A36" s="1" t="s">
        <v>59</v>
      </c>
      <c r="D36" s="4">
        <f>[1]INGRESOS!J59</f>
        <v>0</v>
      </c>
      <c r="G36" s="1" t="s">
        <v>61</v>
      </c>
      <c r="I36" s="9">
        <f>SUM(I24:I35)</f>
        <v>24987784</v>
      </c>
      <c r="J36" s="10"/>
      <c r="K36" s="9">
        <f>I36</f>
        <v>24987784</v>
      </c>
    </row>
    <row r="37" spans="1:11" x14ac:dyDescent="0.2">
      <c r="A37" s="1" t="s">
        <v>69</v>
      </c>
      <c r="D37" s="4">
        <f>[1]INGRESOS!J62</f>
        <v>0</v>
      </c>
    </row>
    <row r="38" spans="1:11" x14ac:dyDescent="0.2">
      <c r="A38" s="1" t="s">
        <v>60</v>
      </c>
      <c r="D38" s="8">
        <f>[1]INGRESOS!J68+[1]INGRESOS!J69</f>
        <v>28193.059999999998</v>
      </c>
      <c r="E38" s="4"/>
    </row>
    <row r="39" spans="1:11" x14ac:dyDescent="0.2">
      <c r="A39" s="1" t="s">
        <v>62</v>
      </c>
      <c r="D39" s="4">
        <f>SUM(D8:D38)</f>
        <v>16143781.840000002</v>
      </c>
      <c r="E39" s="9">
        <f>D39</f>
        <v>16143781.840000002</v>
      </c>
    </row>
    <row r="40" spans="1:11" x14ac:dyDescent="0.2">
      <c r="A40" s="3" t="s">
        <v>5</v>
      </c>
      <c r="D40" s="16"/>
    </row>
    <row r="41" spans="1:11" x14ac:dyDescent="0.2">
      <c r="A41" s="1" t="s">
        <v>63</v>
      </c>
      <c r="E41" s="6">
        <f>[1]INGRESOS!J98</f>
        <v>1317615.23</v>
      </c>
    </row>
    <row r="43" spans="1:11" x14ac:dyDescent="0.2">
      <c r="A43" s="1" t="s">
        <v>64</v>
      </c>
      <c r="E43" s="15">
        <f>E4+E39+E41</f>
        <v>41350063.909999996</v>
      </c>
      <c r="G43" s="1" t="s">
        <v>65</v>
      </c>
      <c r="K43" s="15">
        <f>K21+K36</f>
        <v>41350063.909999996</v>
      </c>
    </row>
    <row r="45" spans="1:11" x14ac:dyDescent="0.2">
      <c r="G45" s="16">
        <f>E43-K43</f>
        <v>0</v>
      </c>
    </row>
    <row r="46" spans="1:11" x14ac:dyDescent="0.2">
      <c r="G46" s="16"/>
    </row>
    <row r="47" spans="1:11" x14ac:dyDescent="0.2">
      <c r="G47" s="16"/>
    </row>
    <row r="62" spans="5:5" x14ac:dyDescent="0.2">
      <c r="E62" s="6"/>
    </row>
    <row r="63" spans="5:5" x14ac:dyDescent="0.2">
      <c r="E63" s="4"/>
    </row>
    <row r="64" spans="5:5" x14ac:dyDescent="0.2">
      <c r="E64" s="16"/>
    </row>
    <row r="65" spans="5:5" x14ac:dyDescent="0.2">
      <c r="E65" s="4"/>
    </row>
  </sheetData>
  <pageMargins left="0.19685039370078741" right="0" top="0.39370078740157483" bottom="0" header="0" footer="0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5" workbookViewId="0">
      <selection activeCell="E40" sqref="E40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3" style="1" customWidth="1"/>
    <col min="5" max="5" width="13.42578125" style="1" customWidth="1"/>
    <col min="6" max="6" width="3.5703125" style="1" customWidth="1"/>
    <col min="7" max="7" width="24.42578125" style="1" customWidth="1"/>
    <col min="8" max="8" width="11.42578125" style="1"/>
    <col min="9" max="9" width="12.5703125" style="1" customWidth="1"/>
    <col min="10" max="10" width="8.85546875" style="1" customWidth="1"/>
    <col min="11" max="11" width="12.42578125" style="1" customWidth="1"/>
    <col min="12" max="16384" width="11.42578125" style="1"/>
  </cols>
  <sheetData>
    <row r="1" spans="1:11" x14ac:dyDescent="0.2">
      <c r="A1" s="1" t="s">
        <v>0</v>
      </c>
      <c r="J1" s="1" t="s">
        <v>72</v>
      </c>
      <c r="K1" s="1">
        <v>2021</v>
      </c>
    </row>
    <row r="2" spans="1:11" x14ac:dyDescent="0.2">
      <c r="A2" s="1" t="s">
        <v>2</v>
      </c>
      <c r="D2" s="2">
        <v>44347</v>
      </c>
    </row>
    <row r="4" spans="1:11" x14ac:dyDescent="0.2">
      <c r="A4" s="3" t="s">
        <v>3</v>
      </c>
      <c r="C4" s="2">
        <v>44317</v>
      </c>
      <c r="D4" s="4"/>
      <c r="E4" s="4">
        <f>'[1]I HCD abril'!I36</f>
        <v>24987784</v>
      </c>
      <c r="G4" s="3" t="s">
        <v>4</v>
      </c>
    </row>
    <row r="5" spans="1:11" x14ac:dyDescent="0.2">
      <c r="C5" s="2"/>
      <c r="D5" s="4"/>
      <c r="E5" s="4"/>
    </row>
    <row r="6" spans="1:11" x14ac:dyDescent="0.2">
      <c r="A6" s="3" t="s">
        <v>5</v>
      </c>
    </row>
    <row r="7" spans="1:11" x14ac:dyDescent="0.2">
      <c r="A7" s="3" t="s">
        <v>6</v>
      </c>
    </row>
    <row r="8" spans="1:11" x14ac:dyDescent="0.2">
      <c r="A8" s="1" t="s">
        <v>7</v>
      </c>
      <c r="D8" s="5">
        <f>[1]INGRESOS!K16</f>
        <v>240967.83</v>
      </c>
      <c r="E8" s="4"/>
      <c r="F8" s="4"/>
      <c r="G8" s="1" t="s">
        <v>73</v>
      </c>
      <c r="J8" s="4"/>
    </row>
    <row r="9" spans="1:11" x14ac:dyDescent="0.2">
      <c r="A9" s="1" t="s">
        <v>8</v>
      </c>
      <c r="D9" s="5">
        <f>[1]INGRESOS!K17</f>
        <v>311709.92000000004</v>
      </c>
      <c r="F9" s="6"/>
      <c r="G9" s="1" t="s">
        <v>9</v>
      </c>
      <c r="I9" s="4">
        <f>'[1]ord pago'!J3160</f>
        <v>4908970.4400000004</v>
      </c>
      <c r="K9" s="4"/>
    </row>
    <row r="10" spans="1:11" x14ac:dyDescent="0.2">
      <c r="A10" s="1" t="s">
        <v>10</v>
      </c>
      <c r="D10" s="5">
        <f>[1]INGRESOS!K18</f>
        <v>0</v>
      </c>
      <c r="G10" s="1" t="s">
        <v>11</v>
      </c>
      <c r="I10" s="4">
        <f>'[1]ord pago'!J3162</f>
        <v>4232556.6500000004</v>
      </c>
      <c r="K10" s="4"/>
    </row>
    <row r="11" spans="1:11" x14ac:dyDescent="0.2">
      <c r="A11" s="1" t="s">
        <v>12</v>
      </c>
      <c r="D11" s="5">
        <f>[1]INGRESOS!K19</f>
        <v>21900</v>
      </c>
      <c r="F11" s="6"/>
      <c r="G11" s="1" t="s">
        <v>13</v>
      </c>
      <c r="I11" s="4">
        <v>0</v>
      </c>
    </row>
    <row r="12" spans="1:11" x14ac:dyDescent="0.2">
      <c r="A12" s="1" t="s">
        <v>14</v>
      </c>
      <c r="D12" s="5">
        <f>[1]INGRESOS!K20</f>
        <v>0</v>
      </c>
      <c r="G12" s="1" t="s">
        <v>15</v>
      </c>
      <c r="I12" s="4">
        <f>'[1]ord pago'!J3166</f>
        <v>273345.09999999998</v>
      </c>
      <c r="K12" s="4"/>
    </row>
    <row r="13" spans="1:11" x14ac:dyDescent="0.2">
      <c r="A13" s="1" t="s">
        <v>16</v>
      </c>
      <c r="D13" s="5">
        <f>[1]INGRESOS!K21</f>
        <v>0</v>
      </c>
      <c r="F13" s="6"/>
      <c r="G13" s="1" t="s">
        <v>17</v>
      </c>
      <c r="I13" s="4">
        <f>'[1]ord pago'!J3168</f>
        <v>0</v>
      </c>
      <c r="K13" s="4"/>
    </row>
    <row r="14" spans="1:11" x14ac:dyDescent="0.2">
      <c r="A14" s="1" t="s">
        <v>18</v>
      </c>
      <c r="D14" s="5">
        <f>[1]INGRESOS!K22</f>
        <v>800</v>
      </c>
      <c r="F14" s="6"/>
      <c r="G14" s="1" t="s">
        <v>19</v>
      </c>
      <c r="I14" s="4">
        <f>'[1]ord pago'!J3169</f>
        <v>3817882.03</v>
      </c>
      <c r="K14" s="4"/>
    </row>
    <row r="15" spans="1:11" x14ac:dyDescent="0.2">
      <c r="A15" s="1" t="s">
        <v>20</v>
      </c>
      <c r="D15" s="5">
        <f>[1]INGRESOS!K23</f>
        <v>3706.65</v>
      </c>
      <c r="G15" s="1" t="s">
        <v>21</v>
      </c>
      <c r="I15" s="4">
        <f>'[1]ord pago'!J3170</f>
        <v>0</v>
      </c>
    </row>
    <row r="16" spans="1:11" x14ac:dyDescent="0.2">
      <c r="A16" s="1" t="s">
        <v>22</v>
      </c>
      <c r="D16" s="5">
        <f>[1]INGRESOS!K24</f>
        <v>0</v>
      </c>
      <c r="F16" s="6"/>
      <c r="G16" s="1" t="s">
        <v>23</v>
      </c>
      <c r="I16" s="9">
        <f>SUM(I9:I15)</f>
        <v>13232754.219999999</v>
      </c>
      <c r="J16" s="10"/>
      <c r="K16" s="9">
        <f>I16</f>
        <v>13232754.219999999</v>
      </c>
    </row>
    <row r="17" spans="1:12" x14ac:dyDescent="0.2">
      <c r="A17" s="1" t="s">
        <v>24</v>
      </c>
      <c r="D17" s="5">
        <f>[1]INGRESOS!K25</f>
        <v>46900</v>
      </c>
      <c r="F17" s="6"/>
      <c r="G17" s="3"/>
    </row>
    <row r="18" spans="1:12" x14ac:dyDescent="0.2">
      <c r="A18" s="1" t="s">
        <v>25</v>
      </c>
      <c r="D18" s="5">
        <f>[1]INGRESOS!K26</f>
        <v>58065.97</v>
      </c>
      <c r="F18" s="6"/>
      <c r="G18" s="3" t="s">
        <v>35</v>
      </c>
      <c r="H18" s="2"/>
    </row>
    <row r="19" spans="1:12" x14ac:dyDescent="0.2">
      <c r="A19" s="1" t="s">
        <v>26</v>
      </c>
      <c r="D19" s="5">
        <f>[1]INGRESOS!K27</f>
        <v>159325.26</v>
      </c>
      <c r="F19" s="6"/>
      <c r="G19" s="1" t="s">
        <v>27</v>
      </c>
      <c r="K19" s="4">
        <f>'[1]ord pago'!J3171-K20</f>
        <v>1267793.33</v>
      </c>
    </row>
    <row r="20" spans="1:12" x14ac:dyDescent="0.2">
      <c r="A20" s="1" t="s">
        <v>28</v>
      </c>
      <c r="D20" s="5">
        <f>[1]INGRESOS!K28</f>
        <v>2960.84</v>
      </c>
      <c r="F20" s="6"/>
      <c r="G20" s="1" t="s">
        <v>29</v>
      </c>
      <c r="K20" s="4">
        <v>0</v>
      </c>
    </row>
    <row r="21" spans="1:12" x14ac:dyDescent="0.2">
      <c r="A21" s="1" t="s">
        <v>30</v>
      </c>
      <c r="D21" s="5">
        <f>[1]INGRESOS!K29</f>
        <v>13300</v>
      </c>
      <c r="F21" s="6"/>
      <c r="G21" s="1" t="s">
        <v>31</v>
      </c>
      <c r="K21" s="9">
        <f>+K16+K19+K20</f>
        <v>14500547.549999999</v>
      </c>
    </row>
    <row r="22" spans="1:12" x14ac:dyDescent="0.2">
      <c r="A22" s="1" t="s">
        <v>32</v>
      </c>
      <c r="D22" s="5">
        <f>[1]INGRESOS!K30</f>
        <v>3700</v>
      </c>
      <c r="F22" s="6"/>
      <c r="K22" s="11"/>
    </row>
    <row r="23" spans="1:12" x14ac:dyDescent="0.2">
      <c r="A23" s="1" t="s">
        <v>33</v>
      </c>
      <c r="D23" s="5">
        <f>[1]INGRESOS!K31</f>
        <v>0</v>
      </c>
      <c r="G23" s="3" t="s">
        <v>35</v>
      </c>
      <c r="H23" s="12" t="s">
        <v>36</v>
      </c>
      <c r="I23" s="12">
        <f>D2</f>
        <v>44347</v>
      </c>
    </row>
    <row r="24" spans="1:12" x14ac:dyDescent="0.2">
      <c r="A24" s="1" t="s">
        <v>34</v>
      </c>
      <c r="D24" s="5">
        <f>[1]INGRESOS!K32</f>
        <v>349703.31</v>
      </c>
      <c r="F24" s="6"/>
      <c r="G24" s="1" t="s">
        <v>38</v>
      </c>
      <c r="I24" s="4">
        <v>37140.01</v>
      </c>
      <c r="K24" s="4"/>
      <c r="L24" s="4"/>
    </row>
    <row r="25" spans="1:12" x14ac:dyDescent="0.2">
      <c r="A25" s="1" t="s">
        <v>37</v>
      </c>
      <c r="D25" s="5">
        <f>[1]INGRESOS!K33</f>
        <v>11127.509999999998</v>
      </c>
      <c r="F25" s="6"/>
      <c r="G25" s="1" t="s">
        <v>40</v>
      </c>
      <c r="I25" s="4">
        <v>15000</v>
      </c>
    </row>
    <row r="26" spans="1:12" x14ac:dyDescent="0.2">
      <c r="A26" s="1" t="s">
        <v>39</v>
      </c>
      <c r="D26" s="5">
        <f>[1]INGRESOS!K34</f>
        <v>25552.399999999998</v>
      </c>
      <c r="F26" s="6"/>
      <c r="G26" s="1" t="s">
        <v>42</v>
      </c>
      <c r="I26" s="4">
        <v>5000</v>
      </c>
      <c r="K26" s="4"/>
    </row>
    <row r="27" spans="1:12" x14ac:dyDescent="0.2">
      <c r="A27" s="1" t="s">
        <v>41</v>
      </c>
      <c r="D27" s="5">
        <f>[1]INGRESOS!K35</f>
        <v>118934.5</v>
      </c>
      <c r="F27" s="6"/>
      <c r="G27" s="1" t="s">
        <v>44</v>
      </c>
      <c r="I27" s="4">
        <v>6313385.8200000003</v>
      </c>
      <c r="J27" s="4"/>
      <c r="K27" s="4"/>
      <c r="L27" s="4"/>
    </row>
    <row r="28" spans="1:12" x14ac:dyDescent="0.2">
      <c r="A28" s="1" t="s">
        <v>43</v>
      </c>
      <c r="D28" s="5">
        <v>0</v>
      </c>
      <c r="G28" s="1" t="s">
        <v>46</v>
      </c>
      <c r="I28" s="4">
        <v>39132</v>
      </c>
      <c r="J28" s="4"/>
    </row>
    <row r="29" spans="1:12" x14ac:dyDescent="0.2">
      <c r="A29" s="1" t="s">
        <v>45</v>
      </c>
      <c r="D29" s="5">
        <f>[1]INGRESOS!K39</f>
        <v>918172.64</v>
      </c>
      <c r="G29" s="1" t="s">
        <v>48</v>
      </c>
      <c r="I29" s="4">
        <v>6036.36</v>
      </c>
      <c r="J29" s="4"/>
      <c r="L29" s="4"/>
    </row>
    <row r="30" spans="1:12" x14ac:dyDescent="0.2">
      <c r="A30" s="1" t="s">
        <v>47</v>
      </c>
      <c r="D30" s="5">
        <f>[1]INGRESOS!K40</f>
        <v>38001.620000000003</v>
      </c>
      <c r="G30" s="1" t="s">
        <v>50</v>
      </c>
      <c r="I30" s="27">
        <v>8209.27</v>
      </c>
      <c r="J30" s="4"/>
      <c r="L30" s="4"/>
    </row>
    <row r="31" spans="1:12" x14ac:dyDescent="0.2">
      <c r="A31" s="1" t="s">
        <v>49</v>
      </c>
      <c r="D31" s="5">
        <f>[1]INGRESOS!K41</f>
        <v>523506.84</v>
      </c>
      <c r="G31" s="1" t="s">
        <v>52</v>
      </c>
      <c r="I31" s="27">
        <v>5009.21</v>
      </c>
      <c r="J31" s="4"/>
      <c r="L31" s="4"/>
    </row>
    <row r="32" spans="1:12" x14ac:dyDescent="0.2">
      <c r="A32" s="1" t="s">
        <v>51</v>
      </c>
      <c r="D32" s="5">
        <v>0</v>
      </c>
      <c r="G32" s="1" t="s">
        <v>54</v>
      </c>
      <c r="I32" s="27">
        <v>5774.97</v>
      </c>
      <c r="J32" s="4"/>
      <c r="K32" s="11"/>
      <c r="L32" s="4"/>
    </row>
    <row r="33" spans="1:11" x14ac:dyDescent="0.2">
      <c r="A33" s="1" t="s">
        <v>53</v>
      </c>
      <c r="D33" s="4">
        <f>[1]INGRESOS!K52</f>
        <v>0</v>
      </c>
      <c r="G33" s="1" t="s">
        <v>56</v>
      </c>
      <c r="I33" s="27">
        <v>8017585.0599999996</v>
      </c>
      <c r="J33" s="4"/>
      <c r="K33" s="11"/>
    </row>
    <row r="34" spans="1:11" x14ac:dyDescent="0.2">
      <c r="A34" s="1" t="s">
        <v>55</v>
      </c>
      <c r="D34" s="5">
        <f>[1]INGRESOS!K49</f>
        <v>1283583.17</v>
      </c>
      <c r="F34" s="6"/>
      <c r="G34" s="1" t="s">
        <v>58</v>
      </c>
      <c r="I34" s="4">
        <f>5000000+5000000+5000000</f>
        <v>15000000</v>
      </c>
      <c r="J34" s="13"/>
      <c r="K34" s="13"/>
    </row>
    <row r="35" spans="1:11" x14ac:dyDescent="0.2">
      <c r="A35" s="1" t="s">
        <v>57</v>
      </c>
      <c r="D35" s="6">
        <f>[1]INGRESOS!K58</f>
        <v>5578484.75</v>
      </c>
      <c r="G35" s="1" t="s">
        <v>74</v>
      </c>
      <c r="I35" s="4">
        <v>0</v>
      </c>
      <c r="J35" s="7"/>
      <c r="K35" s="8"/>
    </row>
    <row r="36" spans="1:11" x14ac:dyDescent="0.2">
      <c r="A36" s="1" t="s">
        <v>59</v>
      </c>
      <c r="D36" s="6">
        <f>[1]INGRESOS!K59</f>
        <v>0</v>
      </c>
      <c r="G36" s="1" t="s">
        <v>61</v>
      </c>
      <c r="I36" s="9">
        <f>SUM(I24:I35)</f>
        <v>29452272.699999999</v>
      </c>
      <c r="J36" s="10"/>
      <c r="K36" s="9">
        <f>I36</f>
        <v>29452272.699999999</v>
      </c>
    </row>
    <row r="37" spans="1:11" x14ac:dyDescent="0.2">
      <c r="A37" s="1" t="s">
        <v>69</v>
      </c>
      <c r="D37" s="6">
        <f>[1]INGRESOS!K62</f>
        <v>8016285.5599999996</v>
      </c>
    </row>
    <row r="38" spans="1:11" x14ac:dyDescent="0.2">
      <c r="A38" s="1" t="s">
        <v>60</v>
      </c>
      <c r="D38" s="6">
        <f>[1]INGRESOS!K68</f>
        <v>140</v>
      </c>
      <c r="E38" s="4"/>
    </row>
    <row r="39" spans="1:11" x14ac:dyDescent="0.2">
      <c r="A39" s="1" t="s">
        <v>75</v>
      </c>
      <c r="D39" s="6">
        <f>[1]INGRESOS!K69</f>
        <v>3857.63</v>
      </c>
      <c r="E39" s="4"/>
    </row>
    <row r="40" spans="1:11" x14ac:dyDescent="0.2">
      <c r="A40" s="1" t="s">
        <v>62</v>
      </c>
      <c r="D40" s="4">
        <f>SUM(D8:D39)</f>
        <v>17730686.399999999</v>
      </c>
      <c r="E40" s="9">
        <f>D40</f>
        <v>17730686.399999999</v>
      </c>
    </row>
    <row r="42" spans="1:11" x14ac:dyDescent="0.2">
      <c r="A42" s="1" t="s">
        <v>63</v>
      </c>
      <c r="E42" s="6">
        <f>[1]INGRESOS!K98</f>
        <v>1234349.8500000001</v>
      </c>
    </row>
    <row r="44" spans="1:11" x14ac:dyDescent="0.2">
      <c r="A44" s="1" t="s">
        <v>64</v>
      </c>
      <c r="E44" s="15">
        <f>E4+E40+E42</f>
        <v>43952820.25</v>
      </c>
      <c r="G44" s="1" t="s">
        <v>65</v>
      </c>
      <c r="K44" s="15">
        <f>K21+K36</f>
        <v>43952820.25</v>
      </c>
    </row>
    <row r="46" spans="1:11" x14ac:dyDescent="0.2">
      <c r="G46" s="16">
        <f>E44-K44</f>
        <v>0</v>
      </c>
    </row>
    <row r="49" spans="4:7" x14ac:dyDescent="0.2">
      <c r="D49" s="4"/>
      <c r="G49" s="16"/>
    </row>
    <row r="51" spans="4:7" x14ac:dyDescent="0.2">
      <c r="G51" s="16"/>
    </row>
  </sheetData>
  <pageMargins left="0.39370078740157483" right="0" top="0.19685039370078741" bottom="0" header="0" footer="0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34" workbookViewId="0">
      <selection activeCell="E25" sqref="E25:E26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3.85546875" style="1" bestFit="1" customWidth="1"/>
    <col min="5" max="5" width="12.85546875" style="1" customWidth="1"/>
    <col min="6" max="6" width="1.42578125" style="1" customWidth="1"/>
    <col min="7" max="7" width="24.42578125" style="1" customWidth="1"/>
    <col min="8" max="8" width="12.85546875" style="1" bestFit="1" customWidth="1"/>
    <col min="9" max="9" width="12.5703125" style="1" customWidth="1"/>
    <col min="10" max="10" width="10" style="1" customWidth="1"/>
    <col min="11" max="11" width="12.5703125" style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85546875" style="1" bestFit="1" customWidth="1"/>
    <col min="261" max="261" width="12.85546875" style="1" customWidth="1"/>
    <col min="262" max="262" width="1.42578125" style="1" customWidth="1"/>
    <col min="263" max="263" width="24.42578125" style="1" customWidth="1"/>
    <col min="264" max="264" width="12.85546875" style="1" bestFit="1" customWidth="1"/>
    <col min="265" max="265" width="12.5703125" style="1" customWidth="1"/>
    <col min="266" max="266" width="10" style="1" customWidth="1"/>
    <col min="267" max="267" width="12.5703125" style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85546875" style="1" bestFit="1" customWidth="1"/>
    <col min="517" max="517" width="12.85546875" style="1" customWidth="1"/>
    <col min="518" max="518" width="1.42578125" style="1" customWidth="1"/>
    <col min="519" max="519" width="24.42578125" style="1" customWidth="1"/>
    <col min="520" max="520" width="12.85546875" style="1" bestFit="1" customWidth="1"/>
    <col min="521" max="521" width="12.5703125" style="1" customWidth="1"/>
    <col min="522" max="522" width="10" style="1" customWidth="1"/>
    <col min="523" max="523" width="12.5703125" style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85546875" style="1" bestFit="1" customWidth="1"/>
    <col min="773" max="773" width="12.85546875" style="1" customWidth="1"/>
    <col min="774" max="774" width="1.42578125" style="1" customWidth="1"/>
    <col min="775" max="775" width="24.42578125" style="1" customWidth="1"/>
    <col min="776" max="776" width="12.85546875" style="1" bestFit="1" customWidth="1"/>
    <col min="777" max="777" width="12.5703125" style="1" customWidth="1"/>
    <col min="778" max="778" width="10" style="1" customWidth="1"/>
    <col min="779" max="779" width="12.5703125" style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85546875" style="1" bestFit="1" customWidth="1"/>
    <col min="1029" max="1029" width="12.85546875" style="1" customWidth="1"/>
    <col min="1030" max="1030" width="1.42578125" style="1" customWidth="1"/>
    <col min="1031" max="1031" width="24.42578125" style="1" customWidth="1"/>
    <col min="1032" max="1032" width="12.85546875" style="1" bestFit="1" customWidth="1"/>
    <col min="1033" max="1033" width="12.5703125" style="1" customWidth="1"/>
    <col min="1034" max="1034" width="10" style="1" customWidth="1"/>
    <col min="1035" max="1035" width="12.5703125" style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85546875" style="1" bestFit="1" customWidth="1"/>
    <col min="1285" max="1285" width="12.85546875" style="1" customWidth="1"/>
    <col min="1286" max="1286" width="1.42578125" style="1" customWidth="1"/>
    <col min="1287" max="1287" width="24.42578125" style="1" customWidth="1"/>
    <col min="1288" max="1288" width="12.85546875" style="1" bestFit="1" customWidth="1"/>
    <col min="1289" max="1289" width="12.5703125" style="1" customWidth="1"/>
    <col min="1290" max="1290" width="10" style="1" customWidth="1"/>
    <col min="1291" max="1291" width="12.5703125" style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85546875" style="1" bestFit="1" customWidth="1"/>
    <col min="1541" max="1541" width="12.85546875" style="1" customWidth="1"/>
    <col min="1542" max="1542" width="1.42578125" style="1" customWidth="1"/>
    <col min="1543" max="1543" width="24.42578125" style="1" customWidth="1"/>
    <col min="1544" max="1544" width="12.85546875" style="1" bestFit="1" customWidth="1"/>
    <col min="1545" max="1545" width="12.5703125" style="1" customWidth="1"/>
    <col min="1546" max="1546" width="10" style="1" customWidth="1"/>
    <col min="1547" max="1547" width="12.5703125" style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85546875" style="1" bestFit="1" customWidth="1"/>
    <col min="1797" max="1797" width="12.85546875" style="1" customWidth="1"/>
    <col min="1798" max="1798" width="1.42578125" style="1" customWidth="1"/>
    <col min="1799" max="1799" width="24.42578125" style="1" customWidth="1"/>
    <col min="1800" max="1800" width="12.85546875" style="1" bestFit="1" customWidth="1"/>
    <col min="1801" max="1801" width="12.5703125" style="1" customWidth="1"/>
    <col min="1802" max="1802" width="10" style="1" customWidth="1"/>
    <col min="1803" max="1803" width="12.5703125" style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85546875" style="1" bestFit="1" customWidth="1"/>
    <col min="2053" max="2053" width="12.85546875" style="1" customWidth="1"/>
    <col min="2054" max="2054" width="1.42578125" style="1" customWidth="1"/>
    <col min="2055" max="2055" width="24.42578125" style="1" customWidth="1"/>
    <col min="2056" max="2056" width="12.85546875" style="1" bestFit="1" customWidth="1"/>
    <col min="2057" max="2057" width="12.5703125" style="1" customWidth="1"/>
    <col min="2058" max="2058" width="10" style="1" customWidth="1"/>
    <col min="2059" max="2059" width="12.5703125" style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85546875" style="1" bestFit="1" customWidth="1"/>
    <col min="2309" max="2309" width="12.85546875" style="1" customWidth="1"/>
    <col min="2310" max="2310" width="1.42578125" style="1" customWidth="1"/>
    <col min="2311" max="2311" width="24.42578125" style="1" customWidth="1"/>
    <col min="2312" max="2312" width="12.85546875" style="1" bestFit="1" customWidth="1"/>
    <col min="2313" max="2313" width="12.5703125" style="1" customWidth="1"/>
    <col min="2314" max="2314" width="10" style="1" customWidth="1"/>
    <col min="2315" max="2315" width="12.5703125" style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85546875" style="1" bestFit="1" customWidth="1"/>
    <col min="2565" max="2565" width="12.85546875" style="1" customWidth="1"/>
    <col min="2566" max="2566" width="1.42578125" style="1" customWidth="1"/>
    <col min="2567" max="2567" width="24.42578125" style="1" customWidth="1"/>
    <col min="2568" max="2568" width="12.85546875" style="1" bestFit="1" customWidth="1"/>
    <col min="2569" max="2569" width="12.5703125" style="1" customWidth="1"/>
    <col min="2570" max="2570" width="10" style="1" customWidth="1"/>
    <col min="2571" max="2571" width="12.5703125" style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85546875" style="1" bestFit="1" customWidth="1"/>
    <col min="2821" max="2821" width="12.85546875" style="1" customWidth="1"/>
    <col min="2822" max="2822" width="1.42578125" style="1" customWidth="1"/>
    <col min="2823" max="2823" width="24.42578125" style="1" customWidth="1"/>
    <col min="2824" max="2824" width="12.85546875" style="1" bestFit="1" customWidth="1"/>
    <col min="2825" max="2825" width="12.5703125" style="1" customWidth="1"/>
    <col min="2826" max="2826" width="10" style="1" customWidth="1"/>
    <col min="2827" max="2827" width="12.5703125" style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85546875" style="1" bestFit="1" customWidth="1"/>
    <col min="3077" max="3077" width="12.85546875" style="1" customWidth="1"/>
    <col min="3078" max="3078" width="1.42578125" style="1" customWidth="1"/>
    <col min="3079" max="3079" width="24.42578125" style="1" customWidth="1"/>
    <col min="3080" max="3080" width="12.85546875" style="1" bestFit="1" customWidth="1"/>
    <col min="3081" max="3081" width="12.5703125" style="1" customWidth="1"/>
    <col min="3082" max="3082" width="10" style="1" customWidth="1"/>
    <col min="3083" max="3083" width="12.5703125" style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85546875" style="1" bestFit="1" customWidth="1"/>
    <col min="3333" max="3333" width="12.85546875" style="1" customWidth="1"/>
    <col min="3334" max="3334" width="1.42578125" style="1" customWidth="1"/>
    <col min="3335" max="3335" width="24.42578125" style="1" customWidth="1"/>
    <col min="3336" max="3336" width="12.85546875" style="1" bestFit="1" customWidth="1"/>
    <col min="3337" max="3337" width="12.5703125" style="1" customWidth="1"/>
    <col min="3338" max="3338" width="10" style="1" customWidth="1"/>
    <col min="3339" max="3339" width="12.5703125" style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85546875" style="1" bestFit="1" customWidth="1"/>
    <col min="3589" max="3589" width="12.85546875" style="1" customWidth="1"/>
    <col min="3590" max="3590" width="1.42578125" style="1" customWidth="1"/>
    <col min="3591" max="3591" width="24.42578125" style="1" customWidth="1"/>
    <col min="3592" max="3592" width="12.85546875" style="1" bestFit="1" customWidth="1"/>
    <col min="3593" max="3593" width="12.5703125" style="1" customWidth="1"/>
    <col min="3594" max="3594" width="10" style="1" customWidth="1"/>
    <col min="3595" max="3595" width="12.5703125" style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85546875" style="1" bestFit="1" customWidth="1"/>
    <col min="3845" max="3845" width="12.85546875" style="1" customWidth="1"/>
    <col min="3846" max="3846" width="1.42578125" style="1" customWidth="1"/>
    <col min="3847" max="3847" width="24.42578125" style="1" customWidth="1"/>
    <col min="3848" max="3848" width="12.85546875" style="1" bestFit="1" customWidth="1"/>
    <col min="3849" max="3849" width="12.5703125" style="1" customWidth="1"/>
    <col min="3850" max="3850" width="10" style="1" customWidth="1"/>
    <col min="3851" max="3851" width="12.5703125" style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85546875" style="1" bestFit="1" customWidth="1"/>
    <col min="4101" max="4101" width="12.85546875" style="1" customWidth="1"/>
    <col min="4102" max="4102" width="1.42578125" style="1" customWidth="1"/>
    <col min="4103" max="4103" width="24.42578125" style="1" customWidth="1"/>
    <col min="4104" max="4104" width="12.85546875" style="1" bestFit="1" customWidth="1"/>
    <col min="4105" max="4105" width="12.5703125" style="1" customWidth="1"/>
    <col min="4106" max="4106" width="10" style="1" customWidth="1"/>
    <col min="4107" max="4107" width="12.5703125" style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85546875" style="1" bestFit="1" customWidth="1"/>
    <col min="4357" max="4357" width="12.85546875" style="1" customWidth="1"/>
    <col min="4358" max="4358" width="1.42578125" style="1" customWidth="1"/>
    <col min="4359" max="4359" width="24.42578125" style="1" customWidth="1"/>
    <col min="4360" max="4360" width="12.85546875" style="1" bestFit="1" customWidth="1"/>
    <col min="4361" max="4361" width="12.5703125" style="1" customWidth="1"/>
    <col min="4362" max="4362" width="10" style="1" customWidth="1"/>
    <col min="4363" max="4363" width="12.5703125" style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85546875" style="1" bestFit="1" customWidth="1"/>
    <col min="4613" max="4613" width="12.85546875" style="1" customWidth="1"/>
    <col min="4614" max="4614" width="1.42578125" style="1" customWidth="1"/>
    <col min="4615" max="4615" width="24.42578125" style="1" customWidth="1"/>
    <col min="4616" max="4616" width="12.85546875" style="1" bestFit="1" customWidth="1"/>
    <col min="4617" max="4617" width="12.5703125" style="1" customWidth="1"/>
    <col min="4618" max="4618" width="10" style="1" customWidth="1"/>
    <col min="4619" max="4619" width="12.5703125" style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85546875" style="1" bestFit="1" customWidth="1"/>
    <col min="4869" max="4869" width="12.85546875" style="1" customWidth="1"/>
    <col min="4870" max="4870" width="1.42578125" style="1" customWidth="1"/>
    <col min="4871" max="4871" width="24.42578125" style="1" customWidth="1"/>
    <col min="4872" max="4872" width="12.85546875" style="1" bestFit="1" customWidth="1"/>
    <col min="4873" max="4873" width="12.5703125" style="1" customWidth="1"/>
    <col min="4874" max="4874" width="10" style="1" customWidth="1"/>
    <col min="4875" max="4875" width="12.5703125" style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85546875" style="1" bestFit="1" customWidth="1"/>
    <col min="5125" max="5125" width="12.85546875" style="1" customWidth="1"/>
    <col min="5126" max="5126" width="1.42578125" style="1" customWidth="1"/>
    <col min="5127" max="5127" width="24.42578125" style="1" customWidth="1"/>
    <col min="5128" max="5128" width="12.85546875" style="1" bestFit="1" customWidth="1"/>
    <col min="5129" max="5129" width="12.5703125" style="1" customWidth="1"/>
    <col min="5130" max="5130" width="10" style="1" customWidth="1"/>
    <col min="5131" max="5131" width="12.5703125" style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85546875" style="1" bestFit="1" customWidth="1"/>
    <col min="5381" max="5381" width="12.85546875" style="1" customWidth="1"/>
    <col min="5382" max="5382" width="1.42578125" style="1" customWidth="1"/>
    <col min="5383" max="5383" width="24.42578125" style="1" customWidth="1"/>
    <col min="5384" max="5384" width="12.85546875" style="1" bestFit="1" customWidth="1"/>
    <col min="5385" max="5385" width="12.5703125" style="1" customWidth="1"/>
    <col min="5386" max="5386" width="10" style="1" customWidth="1"/>
    <col min="5387" max="5387" width="12.5703125" style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85546875" style="1" bestFit="1" customWidth="1"/>
    <col min="5637" max="5637" width="12.85546875" style="1" customWidth="1"/>
    <col min="5638" max="5638" width="1.42578125" style="1" customWidth="1"/>
    <col min="5639" max="5639" width="24.42578125" style="1" customWidth="1"/>
    <col min="5640" max="5640" width="12.85546875" style="1" bestFit="1" customWidth="1"/>
    <col min="5641" max="5641" width="12.5703125" style="1" customWidth="1"/>
    <col min="5642" max="5642" width="10" style="1" customWidth="1"/>
    <col min="5643" max="5643" width="12.5703125" style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85546875" style="1" bestFit="1" customWidth="1"/>
    <col min="5893" max="5893" width="12.85546875" style="1" customWidth="1"/>
    <col min="5894" max="5894" width="1.42578125" style="1" customWidth="1"/>
    <col min="5895" max="5895" width="24.42578125" style="1" customWidth="1"/>
    <col min="5896" max="5896" width="12.85546875" style="1" bestFit="1" customWidth="1"/>
    <col min="5897" max="5897" width="12.5703125" style="1" customWidth="1"/>
    <col min="5898" max="5898" width="10" style="1" customWidth="1"/>
    <col min="5899" max="5899" width="12.5703125" style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85546875" style="1" bestFit="1" customWidth="1"/>
    <col min="6149" max="6149" width="12.85546875" style="1" customWidth="1"/>
    <col min="6150" max="6150" width="1.42578125" style="1" customWidth="1"/>
    <col min="6151" max="6151" width="24.42578125" style="1" customWidth="1"/>
    <col min="6152" max="6152" width="12.85546875" style="1" bestFit="1" customWidth="1"/>
    <col min="6153" max="6153" width="12.5703125" style="1" customWidth="1"/>
    <col min="6154" max="6154" width="10" style="1" customWidth="1"/>
    <col min="6155" max="6155" width="12.5703125" style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85546875" style="1" bestFit="1" customWidth="1"/>
    <col min="6405" max="6405" width="12.85546875" style="1" customWidth="1"/>
    <col min="6406" max="6406" width="1.42578125" style="1" customWidth="1"/>
    <col min="6407" max="6407" width="24.42578125" style="1" customWidth="1"/>
    <col min="6408" max="6408" width="12.85546875" style="1" bestFit="1" customWidth="1"/>
    <col min="6409" max="6409" width="12.5703125" style="1" customWidth="1"/>
    <col min="6410" max="6410" width="10" style="1" customWidth="1"/>
    <col min="6411" max="6411" width="12.5703125" style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85546875" style="1" bestFit="1" customWidth="1"/>
    <col min="6661" max="6661" width="12.85546875" style="1" customWidth="1"/>
    <col min="6662" max="6662" width="1.42578125" style="1" customWidth="1"/>
    <col min="6663" max="6663" width="24.42578125" style="1" customWidth="1"/>
    <col min="6664" max="6664" width="12.85546875" style="1" bestFit="1" customWidth="1"/>
    <col min="6665" max="6665" width="12.5703125" style="1" customWidth="1"/>
    <col min="6666" max="6666" width="10" style="1" customWidth="1"/>
    <col min="6667" max="6667" width="12.5703125" style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85546875" style="1" bestFit="1" customWidth="1"/>
    <col min="6917" max="6917" width="12.85546875" style="1" customWidth="1"/>
    <col min="6918" max="6918" width="1.42578125" style="1" customWidth="1"/>
    <col min="6919" max="6919" width="24.42578125" style="1" customWidth="1"/>
    <col min="6920" max="6920" width="12.85546875" style="1" bestFit="1" customWidth="1"/>
    <col min="6921" max="6921" width="12.5703125" style="1" customWidth="1"/>
    <col min="6922" max="6922" width="10" style="1" customWidth="1"/>
    <col min="6923" max="6923" width="12.5703125" style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85546875" style="1" bestFit="1" customWidth="1"/>
    <col min="7173" max="7173" width="12.85546875" style="1" customWidth="1"/>
    <col min="7174" max="7174" width="1.42578125" style="1" customWidth="1"/>
    <col min="7175" max="7175" width="24.42578125" style="1" customWidth="1"/>
    <col min="7176" max="7176" width="12.85546875" style="1" bestFit="1" customWidth="1"/>
    <col min="7177" max="7177" width="12.5703125" style="1" customWidth="1"/>
    <col min="7178" max="7178" width="10" style="1" customWidth="1"/>
    <col min="7179" max="7179" width="12.5703125" style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85546875" style="1" bestFit="1" customWidth="1"/>
    <col min="7429" max="7429" width="12.85546875" style="1" customWidth="1"/>
    <col min="7430" max="7430" width="1.42578125" style="1" customWidth="1"/>
    <col min="7431" max="7431" width="24.42578125" style="1" customWidth="1"/>
    <col min="7432" max="7432" width="12.85546875" style="1" bestFit="1" customWidth="1"/>
    <col min="7433" max="7433" width="12.5703125" style="1" customWidth="1"/>
    <col min="7434" max="7434" width="10" style="1" customWidth="1"/>
    <col min="7435" max="7435" width="12.5703125" style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85546875" style="1" bestFit="1" customWidth="1"/>
    <col min="7685" max="7685" width="12.85546875" style="1" customWidth="1"/>
    <col min="7686" max="7686" width="1.42578125" style="1" customWidth="1"/>
    <col min="7687" max="7687" width="24.42578125" style="1" customWidth="1"/>
    <col min="7688" max="7688" width="12.85546875" style="1" bestFit="1" customWidth="1"/>
    <col min="7689" max="7689" width="12.5703125" style="1" customWidth="1"/>
    <col min="7690" max="7690" width="10" style="1" customWidth="1"/>
    <col min="7691" max="7691" width="12.5703125" style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85546875" style="1" bestFit="1" customWidth="1"/>
    <col min="7941" max="7941" width="12.85546875" style="1" customWidth="1"/>
    <col min="7942" max="7942" width="1.42578125" style="1" customWidth="1"/>
    <col min="7943" max="7943" width="24.42578125" style="1" customWidth="1"/>
    <col min="7944" max="7944" width="12.85546875" style="1" bestFit="1" customWidth="1"/>
    <col min="7945" max="7945" width="12.5703125" style="1" customWidth="1"/>
    <col min="7946" max="7946" width="10" style="1" customWidth="1"/>
    <col min="7947" max="7947" width="12.5703125" style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85546875" style="1" bestFit="1" customWidth="1"/>
    <col min="8197" max="8197" width="12.85546875" style="1" customWidth="1"/>
    <col min="8198" max="8198" width="1.42578125" style="1" customWidth="1"/>
    <col min="8199" max="8199" width="24.42578125" style="1" customWidth="1"/>
    <col min="8200" max="8200" width="12.85546875" style="1" bestFit="1" customWidth="1"/>
    <col min="8201" max="8201" width="12.5703125" style="1" customWidth="1"/>
    <col min="8202" max="8202" width="10" style="1" customWidth="1"/>
    <col min="8203" max="8203" width="12.5703125" style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85546875" style="1" bestFit="1" customWidth="1"/>
    <col min="8453" max="8453" width="12.85546875" style="1" customWidth="1"/>
    <col min="8454" max="8454" width="1.42578125" style="1" customWidth="1"/>
    <col min="8455" max="8455" width="24.42578125" style="1" customWidth="1"/>
    <col min="8456" max="8456" width="12.85546875" style="1" bestFit="1" customWidth="1"/>
    <col min="8457" max="8457" width="12.5703125" style="1" customWidth="1"/>
    <col min="8458" max="8458" width="10" style="1" customWidth="1"/>
    <col min="8459" max="8459" width="12.5703125" style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85546875" style="1" bestFit="1" customWidth="1"/>
    <col min="8709" max="8709" width="12.85546875" style="1" customWidth="1"/>
    <col min="8710" max="8710" width="1.42578125" style="1" customWidth="1"/>
    <col min="8711" max="8711" width="24.42578125" style="1" customWidth="1"/>
    <col min="8712" max="8712" width="12.85546875" style="1" bestFit="1" customWidth="1"/>
    <col min="8713" max="8713" width="12.5703125" style="1" customWidth="1"/>
    <col min="8714" max="8714" width="10" style="1" customWidth="1"/>
    <col min="8715" max="8715" width="12.5703125" style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85546875" style="1" bestFit="1" customWidth="1"/>
    <col min="8965" max="8965" width="12.85546875" style="1" customWidth="1"/>
    <col min="8966" max="8966" width="1.42578125" style="1" customWidth="1"/>
    <col min="8967" max="8967" width="24.42578125" style="1" customWidth="1"/>
    <col min="8968" max="8968" width="12.85546875" style="1" bestFit="1" customWidth="1"/>
    <col min="8969" max="8969" width="12.5703125" style="1" customWidth="1"/>
    <col min="8970" max="8970" width="10" style="1" customWidth="1"/>
    <col min="8971" max="8971" width="12.5703125" style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85546875" style="1" bestFit="1" customWidth="1"/>
    <col min="9221" max="9221" width="12.85546875" style="1" customWidth="1"/>
    <col min="9222" max="9222" width="1.42578125" style="1" customWidth="1"/>
    <col min="9223" max="9223" width="24.42578125" style="1" customWidth="1"/>
    <col min="9224" max="9224" width="12.85546875" style="1" bestFit="1" customWidth="1"/>
    <col min="9225" max="9225" width="12.5703125" style="1" customWidth="1"/>
    <col min="9226" max="9226" width="10" style="1" customWidth="1"/>
    <col min="9227" max="9227" width="12.5703125" style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85546875" style="1" bestFit="1" customWidth="1"/>
    <col min="9477" max="9477" width="12.85546875" style="1" customWidth="1"/>
    <col min="9478" max="9478" width="1.42578125" style="1" customWidth="1"/>
    <col min="9479" max="9479" width="24.42578125" style="1" customWidth="1"/>
    <col min="9480" max="9480" width="12.85546875" style="1" bestFit="1" customWidth="1"/>
    <col min="9481" max="9481" width="12.5703125" style="1" customWidth="1"/>
    <col min="9482" max="9482" width="10" style="1" customWidth="1"/>
    <col min="9483" max="9483" width="12.5703125" style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85546875" style="1" bestFit="1" customWidth="1"/>
    <col min="9733" max="9733" width="12.85546875" style="1" customWidth="1"/>
    <col min="9734" max="9734" width="1.42578125" style="1" customWidth="1"/>
    <col min="9735" max="9735" width="24.42578125" style="1" customWidth="1"/>
    <col min="9736" max="9736" width="12.85546875" style="1" bestFit="1" customWidth="1"/>
    <col min="9737" max="9737" width="12.5703125" style="1" customWidth="1"/>
    <col min="9738" max="9738" width="10" style="1" customWidth="1"/>
    <col min="9739" max="9739" width="12.5703125" style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85546875" style="1" bestFit="1" customWidth="1"/>
    <col min="9989" max="9989" width="12.85546875" style="1" customWidth="1"/>
    <col min="9990" max="9990" width="1.42578125" style="1" customWidth="1"/>
    <col min="9991" max="9991" width="24.42578125" style="1" customWidth="1"/>
    <col min="9992" max="9992" width="12.85546875" style="1" bestFit="1" customWidth="1"/>
    <col min="9993" max="9993" width="12.5703125" style="1" customWidth="1"/>
    <col min="9994" max="9994" width="10" style="1" customWidth="1"/>
    <col min="9995" max="9995" width="12.5703125" style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85546875" style="1" bestFit="1" customWidth="1"/>
    <col min="10245" max="10245" width="12.85546875" style="1" customWidth="1"/>
    <col min="10246" max="10246" width="1.42578125" style="1" customWidth="1"/>
    <col min="10247" max="10247" width="24.42578125" style="1" customWidth="1"/>
    <col min="10248" max="10248" width="12.85546875" style="1" bestFit="1" customWidth="1"/>
    <col min="10249" max="10249" width="12.5703125" style="1" customWidth="1"/>
    <col min="10250" max="10250" width="10" style="1" customWidth="1"/>
    <col min="10251" max="10251" width="12.5703125" style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85546875" style="1" bestFit="1" customWidth="1"/>
    <col min="10501" max="10501" width="12.85546875" style="1" customWidth="1"/>
    <col min="10502" max="10502" width="1.42578125" style="1" customWidth="1"/>
    <col min="10503" max="10503" width="24.42578125" style="1" customWidth="1"/>
    <col min="10504" max="10504" width="12.85546875" style="1" bestFit="1" customWidth="1"/>
    <col min="10505" max="10505" width="12.5703125" style="1" customWidth="1"/>
    <col min="10506" max="10506" width="10" style="1" customWidth="1"/>
    <col min="10507" max="10507" width="12.5703125" style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85546875" style="1" bestFit="1" customWidth="1"/>
    <col min="10757" max="10757" width="12.85546875" style="1" customWidth="1"/>
    <col min="10758" max="10758" width="1.42578125" style="1" customWidth="1"/>
    <col min="10759" max="10759" width="24.42578125" style="1" customWidth="1"/>
    <col min="10760" max="10760" width="12.85546875" style="1" bestFit="1" customWidth="1"/>
    <col min="10761" max="10761" width="12.5703125" style="1" customWidth="1"/>
    <col min="10762" max="10762" width="10" style="1" customWidth="1"/>
    <col min="10763" max="10763" width="12.5703125" style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85546875" style="1" bestFit="1" customWidth="1"/>
    <col min="11013" max="11013" width="12.85546875" style="1" customWidth="1"/>
    <col min="11014" max="11014" width="1.42578125" style="1" customWidth="1"/>
    <col min="11015" max="11015" width="24.42578125" style="1" customWidth="1"/>
    <col min="11016" max="11016" width="12.85546875" style="1" bestFit="1" customWidth="1"/>
    <col min="11017" max="11017" width="12.5703125" style="1" customWidth="1"/>
    <col min="11018" max="11018" width="10" style="1" customWidth="1"/>
    <col min="11019" max="11019" width="12.5703125" style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85546875" style="1" bestFit="1" customWidth="1"/>
    <col min="11269" max="11269" width="12.85546875" style="1" customWidth="1"/>
    <col min="11270" max="11270" width="1.42578125" style="1" customWidth="1"/>
    <col min="11271" max="11271" width="24.42578125" style="1" customWidth="1"/>
    <col min="11272" max="11272" width="12.85546875" style="1" bestFit="1" customWidth="1"/>
    <col min="11273" max="11273" width="12.5703125" style="1" customWidth="1"/>
    <col min="11274" max="11274" width="10" style="1" customWidth="1"/>
    <col min="11275" max="11275" width="12.5703125" style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85546875" style="1" bestFit="1" customWidth="1"/>
    <col min="11525" max="11525" width="12.85546875" style="1" customWidth="1"/>
    <col min="11526" max="11526" width="1.42578125" style="1" customWidth="1"/>
    <col min="11527" max="11527" width="24.42578125" style="1" customWidth="1"/>
    <col min="11528" max="11528" width="12.85546875" style="1" bestFit="1" customWidth="1"/>
    <col min="11529" max="11529" width="12.5703125" style="1" customWidth="1"/>
    <col min="11530" max="11530" width="10" style="1" customWidth="1"/>
    <col min="11531" max="11531" width="12.5703125" style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85546875" style="1" bestFit="1" customWidth="1"/>
    <col min="11781" max="11781" width="12.85546875" style="1" customWidth="1"/>
    <col min="11782" max="11782" width="1.42578125" style="1" customWidth="1"/>
    <col min="11783" max="11783" width="24.42578125" style="1" customWidth="1"/>
    <col min="11784" max="11784" width="12.85546875" style="1" bestFit="1" customWidth="1"/>
    <col min="11785" max="11785" width="12.5703125" style="1" customWidth="1"/>
    <col min="11786" max="11786" width="10" style="1" customWidth="1"/>
    <col min="11787" max="11787" width="12.5703125" style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85546875" style="1" bestFit="1" customWidth="1"/>
    <col min="12037" max="12037" width="12.85546875" style="1" customWidth="1"/>
    <col min="12038" max="12038" width="1.42578125" style="1" customWidth="1"/>
    <col min="12039" max="12039" width="24.42578125" style="1" customWidth="1"/>
    <col min="12040" max="12040" width="12.85546875" style="1" bestFit="1" customWidth="1"/>
    <col min="12041" max="12041" width="12.5703125" style="1" customWidth="1"/>
    <col min="12042" max="12042" width="10" style="1" customWidth="1"/>
    <col min="12043" max="12043" width="12.5703125" style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85546875" style="1" bestFit="1" customWidth="1"/>
    <col min="12293" max="12293" width="12.85546875" style="1" customWidth="1"/>
    <col min="12294" max="12294" width="1.42578125" style="1" customWidth="1"/>
    <col min="12295" max="12295" width="24.42578125" style="1" customWidth="1"/>
    <col min="12296" max="12296" width="12.85546875" style="1" bestFit="1" customWidth="1"/>
    <col min="12297" max="12297" width="12.5703125" style="1" customWidth="1"/>
    <col min="12298" max="12298" width="10" style="1" customWidth="1"/>
    <col min="12299" max="12299" width="12.5703125" style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85546875" style="1" bestFit="1" customWidth="1"/>
    <col min="12549" max="12549" width="12.85546875" style="1" customWidth="1"/>
    <col min="12550" max="12550" width="1.42578125" style="1" customWidth="1"/>
    <col min="12551" max="12551" width="24.42578125" style="1" customWidth="1"/>
    <col min="12552" max="12552" width="12.85546875" style="1" bestFit="1" customWidth="1"/>
    <col min="12553" max="12553" width="12.5703125" style="1" customWidth="1"/>
    <col min="12554" max="12554" width="10" style="1" customWidth="1"/>
    <col min="12555" max="12555" width="12.5703125" style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85546875" style="1" bestFit="1" customWidth="1"/>
    <col min="12805" max="12805" width="12.85546875" style="1" customWidth="1"/>
    <col min="12806" max="12806" width="1.42578125" style="1" customWidth="1"/>
    <col min="12807" max="12807" width="24.42578125" style="1" customWidth="1"/>
    <col min="12808" max="12808" width="12.85546875" style="1" bestFit="1" customWidth="1"/>
    <col min="12809" max="12809" width="12.5703125" style="1" customWidth="1"/>
    <col min="12810" max="12810" width="10" style="1" customWidth="1"/>
    <col min="12811" max="12811" width="12.5703125" style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85546875" style="1" bestFit="1" customWidth="1"/>
    <col min="13061" max="13061" width="12.85546875" style="1" customWidth="1"/>
    <col min="13062" max="13062" width="1.42578125" style="1" customWidth="1"/>
    <col min="13063" max="13063" width="24.42578125" style="1" customWidth="1"/>
    <col min="13064" max="13064" width="12.85546875" style="1" bestFit="1" customWidth="1"/>
    <col min="13065" max="13065" width="12.5703125" style="1" customWidth="1"/>
    <col min="13066" max="13066" width="10" style="1" customWidth="1"/>
    <col min="13067" max="13067" width="12.5703125" style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85546875" style="1" bestFit="1" customWidth="1"/>
    <col min="13317" max="13317" width="12.85546875" style="1" customWidth="1"/>
    <col min="13318" max="13318" width="1.42578125" style="1" customWidth="1"/>
    <col min="13319" max="13319" width="24.42578125" style="1" customWidth="1"/>
    <col min="13320" max="13320" width="12.85546875" style="1" bestFit="1" customWidth="1"/>
    <col min="13321" max="13321" width="12.5703125" style="1" customWidth="1"/>
    <col min="13322" max="13322" width="10" style="1" customWidth="1"/>
    <col min="13323" max="13323" width="12.5703125" style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85546875" style="1" bestFit="1" customWidth="1"/>
    <col min="13573" max="13573" width="12.85546875" style="1" customWidth="1"/>
    <col min="13574" max="13574" width="1.42578125" style="1" customWidth="1"/>
    <col min="13575" max="13575" width="24.42578125" style="1" customWidth="1"/>
    <col min="13576" max="13576" width="12.85546875" style="1" bestFit="1" customWidth="1"/>
    <col min="13577" max="13577" width="12.5703125" style="1" customWidth="1"/>
    <col min="13578" max="13578" width="10" style="1" customWidth="1"/>
    <col min="13579" max="13579" width="12.5703125" style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85546875" style="1" bestFit="1" customWidth="1"/>
    <col min="13829" max="13829" width="12.85546875" style="1" customWidth="1"/>
    <col min="13830" max="13830" width="1.42578125" style="1" customWidth="1"/>
    <col min="13831" max="13831" width="24.42578125" style="1" customWidth="1"/>
    <col min="13832" max="13832" width="12.85546875" style="1" bestFit="1" customWidth="1"/>
    <col min="13833" max="13833" width="12.5703125" style="1" customWidth="1"/>
    <col min="13834" max="13834" width="10" style="1" customWidth="1"/>
    <col min="13835" max="13835" width="12.5703125" style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85546875" style="1" bestFit="1" customWidth="1"/>
    <col min="14085" max="14085" width="12.85546875" style="1" customWidth="1"/>
    <col min="14086" max="14086" width="1.42578125" style="1" customWidth="1"/>
    <col min="14087" max="14087" width="24.42578125" style="1" customWidth="1"/>
    <col min="14088" max="14088" width="12.85546875" style="1" bestFit="1" customWidth="1"/>
    <col min="14089" max="14089" width="12.5703125" style="1" customWidth="1"/>
    <col min="14090" max="14090" width="10" style="1" customWidth="1"/>
    <col min="14091" max="14091" width="12.5703125" style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85546875" style="1" bestFit="1" customWidth="1"/>
    <col min="14341" max="14341" width="12.85546875" style="1" customWidth="1"/>
    <col min="14342" max="14342" width="1.42578125" style="1" customWidth="1"/>
    <col min="14343" max="14343" width="24.42578125" style="1" customWidth="1"/>
    <col min="14344" max="14344" width="12.85546875" style="1" bestFit="1" customWidth="1"/>
    <col min="14345" max="14345" width="12.5703125" style="1" customWidth="1"/>
    <col min="14346" max="14346" width="10" style="1" customWidth="1"/>
    <col min="14347" max="14347" width="12.5703125" style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85546875" style="1" bestFit="1" customWidth="1"/>
    <col min="14597" max="14597" width="12.85546875" style="1" customWidth="1"/>
    <col min="14598" max="14598" width="1.42578125" style="1" customWidth="1"/>
    <col min="14599" max="14599" width="24.42578125" style="1" customWidth="1"/>
    <col min="14600" max="14600" width="12.85546875" style="1" bestFit="1" customWidth="1"/>
    <col min="14601" max="14601" width="12.5703125" style="1" customWidth="1"/>
    <col min="14602" max="14602" width="10" style="1" customWidth="1"/>
    <col min="14603" max="14603" width="12.5703125" style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85546875" style="1" bestFit="1" customWidth="1"/>
    <col min="14853" max="14853" width="12.85546875" style="1" customWidth="1"/>
    <col min="14854" max="14854" width="1.42578125" style="1" customWidth="1"/>
    <col min="14855" max="14855" width="24.42578125" style="1" customWidth="1"/>
    <col min="14856" max="14856" width="12.85546875" style="1" bestFit="1" customWidth="1"/>
    <col min="14857" max="14857" width="12.5703125" style="1" customWidth="1"/>
    <col min="14858" max="14858" width="10" style="1" customWidth="1"/>
    <col min="14859" max="14859" width="12.5703125" style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85546875" style="1" bestFit="1" customWidth="1"/>
    <col min="15109" max="15109" width="12.85546875" style="1" customWidth="1"/>
    <col min="15110" max="15110" width="1.42578125" style="1" customWidth="1"/>
    <col min="15111" max="15111" width="24.42578125" style="1" customWidth="1"/>
    <col min="15112" max="15112" width="12.85546875" style="1" bestFit="1" customWidth="1"/>
    <col min="15113" max="15113" width="12.5703125" style="1" customWidth="1"/>
    <col min="15114" max="15114" width="10" style="1" customWidth="1"/>
    <col min="15115" max="15115" width="12.5703125" style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85546875" style="1" bestFit="1" customWidth="1"/>
    <col min="15365" max="15365" width="12.85546875" style="1" customWidth="1"/>
    <col min="15366" max="15366" width="1.42578125" style="1" customWidth="1"/>
    <col min="15367" max="15367" width="24.42578125" style="1" customWidth="1"/>
    <col min="15368" max="15368" width="12.85546875" style="1" bestFit="1" customWidth="1"/>
    <col min="15369" max="15369" width="12.5703125" style="1" customWidth="1"/>
    <col min="15370" max="15370" width="10" style="1" customWidth="1"/>
    <col min="15371" max="15371" width="12.5703125" style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85546875" style="1" bestFit="1" customWidth="1"/>
    <col min="15621" max="15621" width="12.85546875" style="1" customWidth="1"/>
    <col min="15622" max="15622" width="1.42578125" style="1" customWidth="1"/>
    <col min="15623" max="15623" width="24.42578125" style="1" customWidth="1"/>
    <col min="15624" max="15624" width="12.85546875" style="1" bestFit="1" customWidth="1"/>
    <col min="15625" max="15625" width="12.5703125" style="1" customWidth="1"/>
    <col min="15626" max="15626" width="10" style="1" customWidth="1"/>
    <col min="15627" max="15627" width="12.5703125" style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85546875" style="1" bestFit="1" customWidth="1"/>
    <col min="15877" max="15877" width="12.85546875" style="1" customWidth="1"/>
    <col min="15878" max="15878" width="1.42578125" style="1" customWidth="1"/>
    <col min="15879" max="15879" width="24.42578125" style="1" customWidth="1"/>
    <col min="15880" max="15880" width="12.85546875" style="1" bestFit="1" customWidth="1"/>
    <col min="15881" max="15881" width="12.5703125" style="1" customWidth="1"/>
    <col min="15882" max="15882" width="10" style="1" customWidth="1"/>
    <col min="15883" max="15883" width="12.5703125" style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85546875" style="1" bestFit="1" customWidth="1"/>
    <col min="16133" max="16133" width="12.85546875" style="1" customWidth="1"/>
    <col min="16134" max="16134" width="1.42578125" style="1" customWidth="1"/>
    <col min="16135" max="16135" width="24.42578125" style="1" customWidth="1"/>
    <col min="16136" max="16136" width="12.85546875" style="1" bestFit="1" customWidth="1"/>
    <col min="16137" max="16137" width="12.5703125" style="1" customWidth="1"/>
    <col min="16138" max="16138" width="10" style="1" customWidth="1"/>
    <col min="16139" max="16139" width="12.5703125" style="1" customWidth="1"/>
    <col min="16140" max="16384" width="11.42578125" style="1"/>
  </cols>
  <sheetData>
    <row r="1" spans="1:11" x14ac:dyDescent="0.2">
      <c r="A1" s="1" t="s">
        <v>0</v>
      </c>
      <c r="J1" s="1" t="s">
        <v>76</v>
      </c>
      <c r="K1" s="1">
        <v>2021</v>
      </c>
    </row>
    <row r="2" spans="1:11" x14ac:dyDescent="0.2">
      <c r="A2" s="1" t="s">
        <v>2</v>
      </c>
      <c r="D2" s="2">
        <v>44377</v>
      </c>
    </row>
    <row r="3" spans="1:11" ht="6" customHeight="1" x14ac:dyDescent="0.2"/>
    <row r="4" spans="1:11" x14ac:dyDescent="0.2">
      <c r="A4" s="3" t="s">
        <v>3</v>
      </c>
      <c r="C4" s="2">
        <v>44348</v>
      </c>
      <c r="D4" s="4"/>
      <c r="E4" s="4">
        <f>'I HCD mayo'!I36</f>
        <v>29452272.699999999</v>
      </c>
      <c r="G4" s="3" t="s">
        <v>4</v>
      </c>
    </row>
    <row r="5" spans="1:11" ht="4.5" customHeight="1" x14ac:dyDescent="0.2">
      <c r="C5" s="2"/>
      <c r="D5" s="4"/>
      <c r="E5" s="4"/>
    </row>
    <row r="6" spans="1:11" x14ac:dyDescent="0.2">
      <c r="A6" s="3" t="s">
        <v>5</v>
      </c>
    </row>
    <row r="7" spans="1:11" x14ac:dyDescent="0.2">
      <c r="A7" s="3" t="s">
        <v>6</v>
      </c>
    </row>
    <row r="8" spans="1:11" ht="12.2" customHeight="1" x14ac:dyDescent="0.2">
      <c r="A8" s="34" t="s">
        <v>7</v>
      </c>
      <c r="B8" s="34"/>
      <c r="C8" s="34"/>
      <c r="D8" s="35">
        <f>[1]INGRESOS!L16</f>
        <v>81166.170000000013</v>
      </c>
      <c r="E8" s="34"/>
      <c r="F8" s="34"/>
      <c r="G8" s="34"/>
      <c r="H8" s="34"/>
      <c r="I8" s="34"/>
      <c r="J8" s="36"/>
      <c r="K8" s="34"/>
    </row>
    <row r="9" spans="1:11" ht="12.2" customHeight="1" x14ac:dyDescent="0.2">
      <c r="A9" s="34" t="s">
        <v>8</v>
      </c>
      <c r="B9" s="34"/>
      <c r="C9" s="34"/>
      <c r="D9" s="35">
        <f>[1]INGRESOS!L17</f>
        <v>383523.7699999999</v>
      </c>
      <c r="E9" s="34"/>
      <c r="F9" s="34"/>
      <c r="G9" s="34" t="s">
        <v>9</v>
      </c>
      <c r="H9" s="34"/>
      <c r="I9" s="36">
        <f>'[1]ord pago'!K3160</f>
        <v>6422179.3099999996</v>
      </c>
      <c r="J9" s="36"/>
      <c r="K9" s="34"/>
    </row>
    <row r="10" spans="1:11" ht="12.2" customHeight="1" x14ac:dyDescent="0.2">
      <c r="A10" s="34" t="s">
        <v>10</v>
      </c>
      <c r="B10" s="34"/>
      <c r="C10" s="34"/>
      <c r="D10" s="35">
        <f>[1]INGRESOS!L18</f>
        <v>1000</v>
      </c>
      <c r="E10" s="34"/>
      <c r="F10" s="34"/>
      <c r="G10" s="34" t="s">
        <v>11</v>
      </c>
      <c r="H10" s="34"/>
      <c r="I10" s="36">
        <f>'[1]ord pago'!K3162</f>
        <v>5183561.13</v>
      </c>
      <c r="J10" s="36"/>
      <c r="K10" s="34"/>
    </row>
    <row r="11" spans="1:11" ht="12.2" customHeight="1" x14ac:dyDescent="0.2">
      <c r="A11" s="34" t="s">
        <v>12</v>
      </c>
      <c r="B11" s="34"/>
      <c r="C11" s="34"/>
      <c r="D11" s="35">
        <f>[1]INGRESOS!L19</f>
        <v>37750</v>
      </c>
      <c r="E11" s="34"/>
      <c r="F11" s="34"/>
      <c r="G11" s="34" t="s">
        <v>13</v>
      </c>
      <c r="H11" s="34"/>
      <c r="I11" s="36">
        <v>0</v>
      </c>
      <c r="J11" s="34"/>
      <c r="K11" s="34"/>
    </row>
    <row r="12" spans="1:11" ht="12.2" customHeight="1" x14ac:dyDescent="0.2">
      <c r="A12" s="34" t="s">
        <v>14</v>
      </c>
      <c r="B12" s="34"/>
      <c r="C12" s="34"/>
      <c r="D12" s="35">
        <f>[1]INGRESOS!L20</f>
        <v>0</v>
      </c>
      <c r="E12" s="34"/>
      <c r="F12" s="34"/>
      <c r="G12" s="34" t="s">
        <v>15</v>
      </c>
      <c r="H12" s="34"/>
      <c r="I12" s="36">
        <f>'[1]ord pago'!K3166</f>
        <v>313726.44</v>
      </c>
      <c r="J12" s="36"/>
      <c r="K12" s="34"/>
    </row>
    <row r="13" spans="1:11" ht="12.2" customHeight="1" x14ac:dyDescent="0.2">
      <c r="A13" s="34" t="s">
        <v>16</v>
      </c>
      <c r="B13" s="34"/>
      <c r="C13" s="34"/>
      <c r="D13" s="35">
        <f>[1]INGRESOS!L21</f>
        <v>0</v>
      </c>
      <c r="E13" s="34"/>
      <c r="F13" s="34"/>
      <c r="G13" s="34" t="s">
        <v>17</v>
      </c>
      <c r="H13" s="34"/>
      <c r="I13" s="36">
        <f>'[1]ord pago'!K3168</f>
        <v>39365</v>
      </c>
      <c r="J13" s="34"/>
      <c r="K13" s="34"/>
    </row>
    <row r="14" spans="1:11" ht="12.2" customHeight="1" x14ac:dyDescent="0.2">
      <c r="A14" s="34" t="s">
        <v>18</v>
      </c>
      <c r="B14" s="34"/>
      <c r="C14" s="34"/>
      <c r="D14" s="35">
        <f>[1]INGRESOS!L22</f>
        <v>0</v>
      </c>
      <c r="E14" s="34"/>
      <c r="F14" s="34"/>
      <c r="G14" s="34" t="s">
        <v>19</v>
      </c>
      <c r="H14" s="34"/>
      <c r="I14" s="36">
        <f>'[1]ord pago'!K3169</f>
        <v>7043931.29</v>
      </c>
      <c r="J14" s="36"/>
      <c r="K14" s="34"/>
    </row>
    <row r="15" spans="1:11" ht="12.2" customHeight="1" x14ac:dyDescent="0.2">
      <c r="A15" s="34" t="s">
        <v>20</v>
      </c>
      <c r="B15" s="34"/>
      <c r="C15" s="34"/>
      <c r="D15" s="35">
        <f>[1]INGRESOS!L23</f>
        <v>0</v>
      </c>
      <c r="E15" s="34"/>
      <c r="F15" s="34"/>
      <c r="G15" s="34" t="s">
        <v>21</v>
      </c>
      <c r="H15" s="34"/>
      <c r="I15" s="36">
        <f>'[1]ord pago'!K3170</f>
        <v>0</v>
      </c>
      <c r="J15" s="37"/>
      <c r="K15" s="38"/>
    </row>
    <row r="16" spans="1:11" ht="12.2" customHeight="1" x14ac:dyDescent="0.2">
      <c r="A16" s="34" t="s">
        <v>22</v>
      </c>
      <c r="B16" s="34"/>
      <c r="C16" s="34"/>
      <c r="D16" s="35">
        <f>[1]INGRESOS!L24</f>
        <v>0</v>
      </c>
      <c r="E16" s="34"/>
      <c r="F16" s="34"/>
      <c r="G16" s="34" t="s">
        <v>23</v>
      </c>
      <c r="H16" s="34"/>
      <c r="I16" s="39">
        <f>SUM(I9:I15)</f>
        <v>19002763.169999998</v>
      </c>
      <c r="J16" s="40"/>
      <c r="K16" s="39">
        <f>I16</f>
        <v>19002763.169999998</v>
      </c>
    </row>
    <row r="17" spans="1:13" ht="12.2" customHeight="1" x14ac:dyDescent="0.2">
      <c r="A17" s="34" t="s">
        <v>24</v>
      </c>
      <c r="B17" s="34"/>
      <c r="C17" s="34"/>
      <c r="D17" s="35">
        <f>[1]INGRESOS!L25</f>
        <v>55800</v>
      </c>
      <c r="E17" s="34"/>
      <c r="F17" s="34"/>
      <c r="G17" s="41"/>
      <c r="H17" s="34"/>
      <c r="I17" s="34"/>
      <c r="J17" s="34"/>
      <c r="K17" s="34"/>
    </row>
    <row r="18" spans="1:13" ht="12.2" customHeight="1" x14ac:dyDescent="0.2">
      <c r="A18" s="34" t="s">
        <v>25</v>
      </c>
      <c r="B18" s="34"/>
      <c r="C18" s="34"/>
      <c r="D18" s="35">
        <f>[1]INGRESOS!L26</f>
        <v>53086.239999999998</v>
      </c>
      <c r="E18" s="34"/>
      <c r="F18" s="34"/>
      <c r="G18" s="41" t="s">
        <v>5</v>
      </c>
      <c r="H18" s="42"/>
      <c r="I18" s="34"/>
      <c r="J18" s="34"/>
      <c r="K18" s="34"/>
    </row>
    <row r="19" spans="1:13" ht="12.2" customHeight="1" x14ac:dyDescent="0.2">
      <c r="A19" s="34" t="s">
        <v>26</v>
      </c>
      <c r="B19" s="34"/>
      <c r="C19" s="34"/>
      <c r="D19" s="35">
        <f>[1]INGRESOS!L27</f>
        <v>95833.49</v>
      </c>
      <c r="E19" s="34"/>
      <c r="F19" s="34"/>
      <c r="G19" s="34" t="s">
        <v>27</v>
      </c>
      <c r="H19" s="34"/>
      <c r="I19" s="34"/>
      <c r="J19" s="34"/>
      <c r="K19" s="36">
        <f>'[1]ord pago'!K3171-K20</f>
        <v>1387413.66</v>
      </c>
    </row>
    <row r="20" spans="1:13" ht="12.2" customHeight="1" x14ac:dyDescent="0.2">
      <c r="A20" s="34" t="s">
        <v>28</v>
      </c>
      <c r="B20" s="34"/>
      <c r="C20" s="34"/>
      <c r="D20" s="35">
        <f>[1]INGRESOS!L28</f>
        <v>5822.0999999999995</v>
      </c>
      <c r="E20" s="34"/>
      <c r="F20" s="34"/>
      <c r="G20" s="34" t="s">
        <v>29</v>
      </c>
      <c r="H20" s="34"/>
      <c r="I20" s="34"/>
      <c r="J20" s="34"/>
      <c r="K20" s="36">
        <v>0</v>
      </c>
    </row>
    <row r="21" spans="1:13" ht="12.2" customHeight="1" x14ac:dyDescent="0.2">
      <c r="A21" s="34" t="s">
        <v>30</v>
      </c>
      <c r="B21" s="34"/>
      <c r="C21" s="34"/>
      <c r="D21" s="35">
        <f>[1]INGRESOS!L29</f>
        <v>25000</v>
      </c>
      <c r="E21" s="34"/>
      <c r="F21" s="34"/>
      <c r="G21" s="34" t="s">
        <v>31</v>
      </c>
      <c r="H21" s="34"/>
      <c r="I21" s="34"/>
      <c r="J21" s="34"/>
      <c r="K21" s="39">
        <f>+K16+K19+K20</f>
        <v>20390176.829999998</v>
      </c>
    </row>
    <row r="22" spans="1:13" ht="12.2" customHeight="1" x14ac:dyDescent="0.2">
      <c r="A22" s="34" t="s">
        <v>32</v>
      </c>
      <c r="B22" s="34"/>
      <c r="C22" s="34"/>
      <c r="D22" s="35">
        <f>[1]INGRESOS!L30</f>
        <v>2700</v>
      </c>
      <c r="E22" s="34"/>
      <c r="F22" s="34"/>
      <c r="G22" s="34"/>
      <c r="H22" s="34"/>
      <c r="I22" s="34"/>
      <c r="J22" s="34"/>
      <c r="K22" s="43"/>
    </row>
    <row r="23" spans="1:13" ht="12.2" customHeight="1" x14ac:dyDescent="0.2">
      <c r="A23" s="34" t="s">
        <v>33</v>
      </c>
      <c r="B23" s="34"/>
      <c r="C23" s="34"/>
      <c r="D23" s="35">
        <f>[1]INGRESOS!L31</f>
        <v>0</v>
      </c>
      <c r="E23" s="34"/>
      <c r="F23" s="34"/>
      <c r="G23" s="41" t="s">
        <v>35</v>
      </c>
      <c r="H23" s="44" t="s">
        <v>36</v>
      </c>
      <c r="I23" s="44">
        <f>D2</f>
        <v>44377</v>
      </c>
      <c r="J23" s="34"/>
      <c r="K23" s="34"/>
    </row>
    <row r="24" spans="1:13" ht="12.2" customHeight="1" x14ac:dyDescent="0.2">
      <c r="A24" s="34" t="s">
        <v>34</v>
      </c>
      <c r="B24" s="34"/>
      <c r="C24" s="34"/>
      <c r="D24" s="35">
        <f>[1]INGRESOS!L32</f>
        <v>251178.63999999998</v>
      </c>
      <c r="E24" s="34"/>
      <c r="F24" s="34"/>
      <c r="G24" s="34" t="s">
        <v>38</v>
      </c>
      <c r="H24" s="34"/>
      <c r="I24" s="36">
        <v>14273.87</v>
      </c>
      <c r="J24" s="34"/>
      <c r="K24" s="36"/>
      <c r="L24" s="4"/>
    </row>
    <row r="25" spans="1:13" ht="12.2" customHeight="1" x14ac:dyDescent="0.2">
      <c r="A25" s="34" t="s">
        <v>37</v>
      </c>
      <c r="B25" s="34"/>
      <c r="C25" s="34"/>
      <c r="D25" s="35">
        <f>[1]INGRESOS!L33</f>
        <v>38227.4</v>
      </c>
      <c r="E25" s="34"/>
      <c r="F25" s="34"/>
      <c r="G25" s="34" t="s">
        <v>40</v>
      </c>
      <c r="H25" s="34"/>
      <c r="I25" s="36">
        <v>15000</v>
      </c>
      <c r="J25" s="34"/>
      <c r="K25" s="34"/>
    </row>
    <row r="26" spans="1:13" ht="12.2" customHeight="1" x14ac:dyDescent="0.2">
      <c r="A26" s="34" t="s">
        <v>39</v>
      </c>
      <c r="B26" s="34"/>
      <c r="C26" s="34"/>
      <c r="D26" s="35">
        <f>[1]INGRESOS!L34</f>
        <v>22380.210000000003</v>
      </c>
      <c r="E26" s="34"/>
      <c r="F26" s="34"/>
      <c r="G26" s="34" t="s">
        <v>42</v>
      </c>
      <c r="H26" s="34"/>
      <c r="I26" s="36">
        <v>5000</v>
      </c>
      <c r="J26" s="34"/>
      <c r="K26" s="34"/>
    </row>
    <row r="27" spans="1:13" ht="12.2" customHeight="1" x14ac:dyDescent="0.2">
      <c r="A27" s="34" t="s">
        <v>41</v>
      </c>
      <c r="B27" s="34"/>
      <c r="C27" s="34"/>
      <c r="D27" s="35">
        <f>[1]INGRESOS!L35</f>
        <v>105753.5</v>
      </c>
      <c r="E27" s="34"/>
      <c r="F27" s="34"/>
      <c r="G27" s="34" t="s">
        <v>44</v>
      </c>
      <c r="H27" s="34"/>
      <c r="I27" s="36">
        <v>1487103.52</v>
      </c>
      <c r="J27" s="34"/>
      <c r="K27" s="36"/>
      <c r="L27" s="4"/>
      <c r="M27" s="4"/>
    </row>
    <row r="28" spans="1:13" ht="12.2" customHeight="1" x14ac:dyDescent="0.2">
      <c r="A28" s="34" t="s">
        <v>43</v>
      </c>
      <c r="B28" s="34"/>
      <c r="C28" s="34"/>
      <c r="D28" s="35">
        <v>0</v>
      </c>
      <c r="E28" s="34"/>
      <c r="F28" s="34"/>
      <c r="G28" s="34" t="s">
        <v>46</v>
      </c>
      <c r="H28" s="34"/>
      <c r="I28" s="36">
        <v>106666.66</v>
      </c>
      <c r="J28" s="34"/>
      <c r="K28" s="34"/>
      <c r="L28" s="4"/>
      <c r="M28" s="4"/>
    </row>
    <row r="29" spans="1:13" ht="12.2" customHeight="1" x14ac:dyDescent="0.2">
      <c r="A29" s="34" t="s">
        <v>45</v>
      </c>
      <c r="B29" s="34"/>
      <c r="C29" s="34"/>
      <c r="D29" s="35">
        <f>[1]INGRESOS!L39</f>
        <v>539244.84</v>
      </c>
      <c r="E29" s="34"/>
      <c r="F29" s="34"/>
      <c r="G29" s="34" t="s">
        <v>48</v>
      </c>
      <c r="H29" s="34"/>
      <c r="I29" s="36">
        <v>6036.3569999977453</v>
      </c>
      <c r="J29" s="36"/>
      <c r="K29" s="34"/>
      <c r="L29" s="4"/>
      <c r="M29" s="4"/>
    </row>
    <row r="30" spans="1:13" ht="12.2" customHeight="1" x14ac:dyDescent="0.2">
      <c r="A30" s="34" t="s">
        <v>47</v>
      </c>
      <c r="B30" s="34"/>
      <c r="C30" s="34"/>
      <c r="D30" s="35">
        <f>[1]INGRESOS!L40</f>
        <v>6290</v>
      </c>
      <c r="E30" s="34"/>
      <c r="F30" s="34"/>
      <c r="G30" s="34" t="s">
        <v>50</v>
      </c>
      <c r="H30" s="34"/>
      <c r="I30" s="43">
        <v>8209.27</v>
      </c>
      <c r="J30" s="34"/>
      <c r="K30" s="36"/>
      <c r="L30" s="4"/>
      <c r="M30" s="4"/>
    </row>
    <row r="31" spans="1:13" ht="12.2" customHeight="1" x14ac:dyDescent="0.2">
      <c r="A31" s="34" t="s">
        <v>49</v>
      </c>
      <c r="B31" s="34"/>
      <c r="C31" s="34"/>
      <c r="D31" s="35">
        <f>[1]INGRESOS!L41</f>
        <v>428493.13</v>
      </c>
      <c r="E31" s="34"/>
      <c r="F31" s="34"/>
      <c r="G31" s="34" t="s">
        <v>52</v>
      </c>
      <c r="H31" s="34"/>
      <c r="I31" s="43">
        <v>0</v>
      </c>
      <c r="J31" s="34"/>
      <c r="K31" s="36"/>
      <c r="L31" s="4"/>
      <c r="M31" s="4"/>
    </row>
    <row r="32" spans="1:13" ht="12.2" customHeight="1" x14ac:dyDescent="0.2">
      <c r="A32" s="34" t="s">
        <v>51</v>
      </c>
      <c r="B32" s="34"/>
      <c r="C32" s="34"/>
      <c r="D32" s="35">
        <v>0</v>
      </c>
      <c r="E32" s="34"/>
      <c r="F32" s="34"/>
      <c r="G32" s="34" t="s">
        <v>54</v>
      </c>
      <c r="H32" s="34"/>
      <c r="I32" s="43">
        <v>5774.97</v>
      </c>
      <c r="J32" s="45"/>
      <c r="K32" s="43"/>
      <c r="L32" s="4"/>
      <c r="M32" s="4"/>
    </row>
    <row r="33" spans="1:11" ht="12.2" customHeight="1" x14ac:dyDescent="0.2">
      <c r="A33" s="34" t="s">
        <v>53</v>
      </c>
      <c r="B33" s="34"/>
      <c r="C33" s="34"/>
      <c r="D33" s="36">
        <f>[1]INGRESOS!L52</f>
        <v>83868</v>
      </c>
      <c r="E33" s="34"/>
      <c r="F33" s="34"/>
      <c r="G33" s="34" t="s">
        <v>56</v>
      </c>
      <c r="H33" s="34"/>
      <c r="I33" s="36">
        <v>10628706.639999988</v>
      </c>
      <c r="J33" s="46"/>
      <c r="K33" s="43"/>
    </row>
    <row r="34" spans="1:11" ht="12.2" customHeight="1" x14ac:dyDescent="0.2">
      <c r="A34" s="34" t="s">
        <v>55</v>
      </c>
      <c r="B34" s="34"/>
      <c r="C34" s="34"/>
      <c r="D34" s="35">
        <f>[1]INGRESOS!L49</f>
        <v>5162486.8299999991</v>
      </c>
      <c r="E34" s="34"/>
      <c r="F34" s="34"/>
      <c r="G34" s="34" t="s">
        <v>58</v>
      </c>
      <c r="H34" s="34"/>
      <c r="I34" s="36">
        <f>5000000+5000000+5000000+4000000+6000000</f>
        <v>25000000</v>
      </c>
      <c r="J34" s="45"/>
      <c r="K34" s="43"/>
    </row>
    <row r="35" spans="1:11" ht="12.2" customHeight="1" x14ac:dyDescent="0.2">
      <c r="A35" s="34" t="s">
        <v>57</v>
      </c>
      <c r="B35" s="34"/>
      <c r="C35" s="34"/>
      <c r="D35" s="35">
        <f>[1]INGRESOS!L58</f>
        <v>12808462.259999998</v>
      </c>
      <c r="E35" s="34"/>
      <c r="F35" s="34"/>
      <c r="G35" s="34" t="s">
        <v>77</v>
      </c>
      <c r="H35" s="34"/>
      <c r="I35" s="36">
        <v>4226578.21</v>
      </c>
      <c r="J35" s="37"/>
      <c r="K35" s="38"/>
    </row>
    <row r="36" spans="1:11" ht="12.2" customHeight="1" x14ac:dyDescent="0.2">
      <c r="A36" s="34" t="s">
        <v>59</v>
      </c>
      <c r="B36" s="34"/>
      <c r="C36" s="34"/>
      <c r="D36" s="35">
        <f>[1]INGRESOS!L59</f>
        <v>0</v>
      </c>
      <c r="E36" s="34"/>
      <c r="F36" s="34"/>
      <c r="G36" s="34" t="s">
        <v>61</v>
      </c>
      <c r="H36" s="34"/>
      <c r="I36" s="39">
        <f>SUM(I24:I35)</f>
        <v>41503349.496999986</v>
      </c>
      <c r="J36" s="40"/>
      <c r="K36" s="39">
        <f>I36</f>
        <v>41503349.496999986</v>
      </c>
    </row>
    <row r="37" spans="1:11" ht="12.2" customHeight="1" x14ac:dyDescent="0.2">
      <c r="A37" s="34" t="s">
        <v>69</v>
      </c>
      <c r="B37" s="34"/>
      <c r="C37" s="34"/>
      <c r="D37" s="35">
        <f>[1]INGRESOS!L62</f>
        <v>10449510</v>
      </c>
      <c r="E37" s="34"/>
      <c r="F37" s="34"/>
      <c r="G37" s="34"/>
      <c r="H37" s="34"/>
      <c r="I37" s="34"/>
      <c r="J37" s="34"/>
      <c r="K37" s="34"/>
    </row>
    <row r="38" spans="1:11" ht="12.2" customHeight="1" x14ac:dyDescent="0.2">
      <c r="A38" s="34" t="s">
        <v>60</v>
      </c>
      <c r="B38" s="34"/>
      <c r="C38" s="34"/>
      <c r="D38" s="35">
        <f>[1]INGRESOS!L68</f>
        <v>1311.53</v>
      </c>
      <c r="E38" s="36"/>
      <c r="F38" s="34"/>
      <c r="G38" s="34"/>
      <c r="H38" s="34"/>
      <c r="I38" s="34"/>
      <c r="J38" s="34"/>
      <c r="K38" s="34"/>
    </row>
    <row r="39" spans="1:11" ht="12.2" customHeight="1" x14ac:dyDescent="0.2">
      <c r="A39" s="34" t="s">
        <v>75</v>
      </c>
      <c r="B39" s="34"/>
      <c r="C39" s="34"/>
      <c r="D39" s="35">
        <f>[1]INGRESOS!L69</f>
        <v>12124.01</v>
      </c>
      <c r="E39" s="36"/>
      <c r="F39" s="34"/>
      <c r="G39" s="34"/>
      <c r="H39" s="34"/>
      <c r="I39" s="34"/>
      <c r="J39" s="34"/>
      <c r="K39" s="34"/>
    </row>
    <row r="40" spans="1:11" x14ac:dyDescent="0.2">
      <c r="A40" s="1" t="s">
        <v>62</v>
      </c>
      <c r="D40" s="4">
        <f>SUM(D8:D39)</f>
        <v>30651012.120000001</v>
      </c>
      <c r="E40" s="9">
        <f>D40</f>
        <v>30651012.120000001</v>
      </c>
    </row>
    <row r="41" spans="1:11" x14ac:dyDescent="0.2">
      <c r="A41" s="3" t="s">
        <v>5</v>
      </c>
    </row>
    <row r="42" spans="1:11" x14ac:dyDescent="0.2">
      <c r="A42" s="1" t="s">
        <v>63</v>
      </c>
      <c r="E42" s="4">
        <f>[1]INGRESOS!L98</f>
        <v>1790241.5099999998</v>
      </c>
    </row>
    <row r="43" spans="1:11" ht="6" customHeight="1" x14ac:dyDescent="0.2"/>
    <row r="44" spans="1:11" x14ac:dyDescent="0.2">
      <c r="A44" s="1" t="s">
        <v>64</v>
      </c>
      <c r="E44" s="15">
        <f>E4+E40+E42</f>
        <v>61893526.329999998</v>
      </c>
      <c r="G44" s="1" t="s">
        <v>65</v>
      </c>
      <c r="K44" s="15">
        <f>K21+K36</f>
        <v>61893526.326999985</v>
      </c>
    </row>
    <row r="46" spans="1:11" x14ac:dyDescent="0.2">
      <c r="G46" s="16">
        <f>+E44-K44</f>
        <v>3.000013530254364E-3</v>
      </c>
    </row>
    <row r="49" spans="7:8" x14ac:dyDescent="0.2">
      <c r="G49" s="16"/>
      <c r="H49" s="6"/>
    </row>
    <row r="50" spans="7:8" x14ac:dyDescent="0.2">
      <c r="G50" s="6"/>
      <c r="H50" s="6"/>
    </row>
    <row r="51" spans="7:8" x14ac:dyDescent="0.2">
      <c r="G51" s="6"/>
      <c r="H51" s="6"/>
    </row>
    <row r="52" spans="7:8" x14ac:dyDescent="0.2">
      <c r="G52" s="6"/>
      <c r="H52" s="6"/>
    </row>
    <row r="53" spans="7:8" x14ac:dyDescent="0.2">
      <c r="G53" s="6"/>
      <c r="H53" s="6"/>
    </row>
    <row r="54" spans="7:8" x14ac:dyDescent="0.2">
      <c r="G54" s="6"/>
      <c r="H54" s="6"/>
    </row>
    <row r="55" spans="7:8" x14ac:dyDescent="0.2">
      <c r="G55" s="6"/>
      <c r="H55" s="6"/>
    </row>
    <row r="56" spans="7:8" x14ac:dyDescent="0.2">
      <c r="G56" s="6"/>
      <c r="H56" s="6"/>
    </row>
    <row r="57" spans="7:8" x14ac:dyDescent="0.2">
      <c r="G57" s="6"/>
      <c r="H57" s="6"/>
    </row>
    <row r="58" spans="7:8" x14ac:dyDescent="0.2">
      <c r="G58" s="6"/>
      <c r="H58" s="6"/>
    </row>
    <row r="59" spans="7:8" x14ac:dyDescent="0.2">
      <c r="G59" s="6"/>
      <c r="H59" s="6"/>
    </row>
    <row r="60" spans="7:8" x14ac:dyDescent="0.2">
      <c r="G60" s="6"/>
      <c r="H60" s="6"/>
    </row>
    <row r="61" spans="7:8" x14ac:dyDescent="0.2">
      <c r="G61" s="6"/>
      <c r="H61" s="6"/>
    </row>
    <row r="62" spans="7:8" x14ac:dyDescent="0.2">
      <c r="G62" s="6"/>
      <c r="H62" s="6"/>
    </row>
    <row r="63" spans="7:8" x14ac:dyDescent="0.2">
      <c r="G63" s="6"/>
      <c r="H63" s="6"/>
    </row>
    <row r="64" spans="7:8" x14ac:dyDescent="0.2">
      <c r="G64" s="6"/>
      <c r="H64" s="6"/>
    </row>
    <row r="65" spans="4:8" x14ac:dyDescent="0.2">
      <c r="G65" s="6"/>
      <c r="H65" s="6"/>
    </row>
    <row r="66" spans="4:8" x14ac:dyDescent="0.2">
      <c r="G66" s="6"/>
      <c r="H66" s="6"/>
    </row>
    <row r="67" spans="4:8" x14ac:dyDescent="0.2">
      <c r="G67" s="6"/>
      <c r="H67" s="6"/>
    </row>
    <row r="70" spans="4:8" x14ac:dyDescent="0.2">
      <c r="D70" s="4"/>
      <c r="E70" s="4"/>
    </row>
    <row r="72" spans="4:8" x14ac:dyDescent="0.2">
      <c r="D72" s="4"/>
      <c r="E72" s="4"/>
    </row>
    <row r="73" spans="4:8" x14ac:dyDescent="0.2">
      <c r="E73" s="4"/>
    </row>
    <row r="74" spans="4:8" x14ac:dyDescent="0.2">
      <c r="E74" s="6"/>
    </row>
    <row r="76" spans="4:8" x14ac:dyDescent="0.2">
      <c r="D76" s="4"/>
    </row>
    <row r="77" spans="4:8" x14ac:dyDescent="0.2">
      <c r="D77" s="4"/>
    </row>
    <row r="79" spans="4:8" x14ac:dyDescent="0.2">
      <c r="E79" s="4"/>
    </row>
    <row r="80" spans="4:8" x14ac:dyDescent="0.2">
      <c r="D80" s="4"/>
    </row>
    <row r="81" spans="5:5" x14ac:dyDescent="0.2">
      <c r="E81" s="4"/>
    </row>
  </sheetData>
  <pageMargins left="0.39370078740157483" right="0" top="0.19685039370078741" bottom="0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28" workbookViewId="0">
      <selection activeCell="I29" sqref="I29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2.85546875" style="1" customWidth="1"/>
    <col min="5" max="5" width="13.42578125" style="1" customWidth="1"/>
    <col min="6" max="6" width="2.5703125" style="1" customWidth="1"/>
    <col min="7" max="7" width="24.42578125" style="1" customWidth="1"/>
    <col min="8" max="8" width="11.42578125" style="1"/>
    <col min="9" max="9" width="12.7109375" style="1" bestFit="1" customWidth="1"/>
    <col min="10" max="10" width="10.28515625" style="1" customWidth="1"/>
    <col min="11" max="11" width="12.7109375" style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2.85546875" style="1" customWidth="1"/>
    <col min="261" max="261" width="13.42578125" style="1" customWidth="1"/>
    <col min="262" max="262" width="2.5703125" style="1" customWidth="1"/>
    <col min="263" max="263" width="24.42578125" style="1" customWidth="1"/>
    <col min="264" max="264" width="11.42578125" style="1"/>
    <col min="265" max="265" width="12.7109375" style="1" bestFit="1" customWidth="1"/>
    <col min="266" max="266" width="10.28515625" style="1" customWidth="1"/>
    <col min="267" max="267" width="12.7109375" style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2.85546875" style="1" customWidth="1"/>
    <col min="517" max="517" width="13.42578125" style="1" customWidth="1"/>
    <col min="518" max="518" width="2.5703125" style="1" customWidth="1"/>
    <col min="519" max="519" width="24.42578125" style="1" customWidth="1"/>
    <col min="520" max="520" width="11.42578125" style="1"/>
    <col min="521" max="521" width="12.7109375" style="1" bestFit="1" customWidth="1"/>
    <col min="522" max="522" width="10.28515625" style="1" customWidth="1"/>
    <col min="523" max="523" width="12.7109375" style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2.85546875" style="1" customWidth="1"/>
    <col min="773" max="773" width="13.42578125" style="1" customWidth="1"/>
    <col min="774" max="774" width="2.5703125" style="1" customWidth="1"/>
    <col min="775" max="775" width="24.42578125" style="1" customWidth="1"/>
    <col min="776" max="776" width="11.42578125" style="1"/>
    <col min="777" max="777" width="12.7109375" style="1" bestFit="1" customWidth="1"/>
    <col min="778" max="778" width="10.28515625" style="1" customWidth="1"/>
    <col min="779" max="779" width="12.7109375" style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2.85546875" style="1" customWidth="1"/>
    <col min="1029" max="1029" width="13.42578125" style="1" customWidth="1"/>
    <col min="1030" max="1030" width="2.5703125" style="1" customWidth="1"/>
    <col min="1031" max="1031" width="24.42578125" style="1" customWidth="1"/>
    <col min="1032" max="1032" width="11.42578125" style="1"/>
    <col min="1033" max="1033" width="12.7109375" style="1" bestFit="1" customWidth="1"/>
    <col min="1034" max="1034" width="10.28515625" style="1" customWidth="1"/>
    <col min="1035" max="1035" width="12.7109375" style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2.85546875" style="1" customWidth="1"/>
    <col min="1285" max="1285" width="13.42578125" style="1" customWidth="1"/>
    <col min="1286" max="1286" width="2.5703125" style="1" customWidth="1"/>
    <col min="1287" max="1287" width="24.42578125" style="1" customWidth="1"/>
    <col min="1288" max="1288" width="11.42578125" style="1"/>
    <col min="1289" max="1289" width="12.7109375" style="1" bestFit="1" customWidth="1"/>
    <col min="1290" max="1290" width="10.28515625" style="1" customWidth="1"/>
    <col min="1291" max="1291" width="12.7109375" style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2.85546875" style="1" customWidth="1"/>
    <col min="1541" max="1541" width="13.42578125" style="1" customWidth="1"/>
    <col min="1542" max="1542" width="2.5703125" style="1" customWidth="1"/>
    <col min="1543" max="1543" width="24.42578125" style="1" customWidth="1"/>
    <col min="1544" max="1544" width="11.42578125" style="1"/>
    <col min="1545" max="1545" width="12.7109375" style="1" bestFit="1" customWidth="1"/>
    <col min="1546" max="1546" width="10.28515625" style="1" customWidth="1"/>
    <col min="1547" max="1547" width="12.7109375" style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2.85546875" style="1" customWidth="1"/>
    <col min="1797" max="1797" width="13.42578125" style="1" customWidth="1"/>
    <col min="1798" max="1798" width="2.5703125" style="1" customWidth="1"/>
    <col min="1799" max="1799" width="24.42578125" style="1" customWidth="1"/>
    <col min="1800" max="1800" width="11.42578125" style="1"/>
    <col min="1801" max="1801" width="12.7109375" style="1" bestFit="1" customWidth="1"/>
    <col min="1802" max="1802" width="10.28515625" style="1" customWidth="1"/>
    <col min="1803" max="1803" width="12.7109375" style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2.85546875" style="1" customWidth="1"/>
    <col min="2053" max="2053" width="13.42578125" style="1" customWidth="1"/>
    <col min="2054" max="2054" width="2.5703125" style="1" customWidth="1"/>
    <col min="2055" max="2055" width="24.42578125" style="1" customWidth="1"/>
    <col min="2056" max="2056" width="11.42578125" style="1"/>
    <col min="2057" max="2057" width="12.7109375" style="1" bestFit="1" customWidth="1"/>
    <col min="2058" max="2058" width="10.28515625" style="1" customWidth="1"/>
    <col min="2059" max="2059" width="12.7109375" style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2.85546875" style="1" customWidth="1"/>
    <col min="2309" max="2309" width="13.42578125" style="1" customWidth="1"/>
    <col min="2310" max="2310" width="2.5703125" style="1" customWidth="1"/>
    <col min="2311" max="2311" width="24.42578125" style="1" customWidth="1"/>
    <col min="2312" max="2312" width="11.42578125" style="1"/>
    <col min="2313" max="2313" width="12.7109375" style="1" bestFit="1" customWidth="1"/>
    <col min="2314" max="2314" width="10.28515625" style="1" customWidth="1"/>
    <col min="2315" max="2315" width="12.7109375" style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2.85546875" style="1" customWidth="1"/>
    <col min="2565" max="2565" width="13.42578125" style="1" customWidth="1"/>
    <col min="2566" max="2566" width="2.5703125" style="1" customWidth="1"/>
    <col min="2567" max="2567" width="24.42578125" style="1" customWidth="1"/>
    <col min="2568" max="2568" width="11.42578125" style="1"/>
    <col min="2569" max="2569" width="12.7109375" style="1" bestFit="1" customWidth="1"/>
    <col min="2570" max="2570" width="10.28515625" style="1" customWidth="1"/>
    <col min="2571" max="2571" width="12.7109375" style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2.85546875" style="1" customWidth="1"/>
    <col min="2821" max="2821" width="13.42578125" style="1" customWidth="1"/>
    <col min="2822" max="2822" width="2.5703125" style="1" customWidth="1"/>
    <col min="2823" max="2823" width="24.42578125" style="1" customWidth="1"/>
    <col min="2824" max="2824" width="11.42578125" style="1"/>
    <col min="2825" max="2825" width="12.7109375" style="1" bestFit="1" customWidth="1"/>
    <col min="2826" max="2826" width="10.28515625" style="1" customWidth="1"/>
    <col min="2827" max="2827" width="12.7109375" style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2.85546875" style="1" customWidth="1"/>
    <col min="3077" max="3077" width="13.42578125" style="1" customWidth="1"/>
    <col min="3078" max="3078" width="2.5703125" style="1" customWidth="1"/>
    <col min="3079" max="3079" width="24.42578125" style="1" customWidth="1"/>
    <col min="3080" max="3080" width="11.42578125" style="1"/>
    <col min="3081" max="3081" width="12.7109375" style="1" bestFit="1" customWidth="1"/>
    <col min="3082" max="3082" width="10.28515625" style="1" customWidth="1"/>
    <col min="3083" max="3083" width="12.7109375" style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2.85546875" style="1" customWidth="1"/>
    <col min="3333" max="3333" width="13.42578125" style="1" customWidth="1"/>
    <col min="3334" max="3334" width="2.5703125" style="1" customWidth="1"/>
    <col min="3335" max="3335" width="24.42578125" style="1" customWidth="1"/>
    <col min="3336" max="3336" width="11.42578125" style="1"/>
    <col min="3337" max="3337" width="12.7109375" style="1" bestFit="1" customWidth="1"/>
    <col min="3338" max="3338" width="10.28515625" style="1" customWidth="1"/>
    <col min="3339" max="3339" width="12.7109375" style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2.85546875" style="1" customWidth="1"/>
    <col min="3589" max="3589" width="13.42578125" style="1" customWidth="1"/>
    <col min="3590" max="3590" width="2.5703125" style="1" customWidth="1"/>
    <col min="3591" max="3591" width="24.42578125" style="1" customWidth="1"/>
    <col min="3592" max="3592" width="11.42578125" style="1"/>
    <col min="3593" max="3593" width="12.7109375" style="1" bestFit="1" customWidth="1"/>
    <col min="3594" max="3594" width="10.28515625" style="1" customWidth="1"/>
    <col min="3595" max="3595" width="12.7109375" style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2.85546875" style="1" customWidth="1"/>
    <col min="3845" max="3845" width="13.42578125" style="1" customWidth="1"/>
    <col min="3846" max="3846" width="2.5703125" style="1" customWidth="1"/>
    <col min="3847" max="3847" width="24.42578125" style="1" customWidth="1"/>
    <col min="3848" max="3848" width="11.42578125" style="1"/>
    <col min="3849" max="3849" width="12.7109375" style="1" bestFit="1" customWidth="1"/>
    <col min="3850" max="3850" width="10.28515625" style="1" customWidth="1"/>
    <col min="3851" max="3851" width="12.7109375" style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2.85546875" style="1" customWidth="1"/>
    <col min="4101" max="4101" width="13.42578125" style="1" customWidth="1"/>
    <col min="4102" max="4102" width="2.5703125" style="1" customWidth="1"/>
    <col min="4103" max="4103" width="24.42578125" style="1" customWidth="1"/>
    <col min="4104" max="4104" width="11.42578125" style="1"/>
    <col min="4105" max="4105" width="12.7109375" style="1" bestFit="1" customWidth="1"/>
    <col min="4106" max="4106" width="10.28515625" style="1" customWidth="1"/>
    <col min="4107" max="4107" width="12.7109375" style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2.85546875" style="1" customWidth="1"/>
    <col min="4357" max="4357" width="13.42578125" style="1" customWidth="1"/>
    <col min="4358" max="4358" width="2.5703125" style="1" customWidth="1"/>
    <col min="4359" max="4359" width="24.42578125" style="1" customWidth="1"/>
    <col min="4360" max="4360" width="11.42578125" style="1"/>
    <col min="4361" max="4361" width="12.7109375" style="1" bestFit="1" customWidth="1"/>
    <col min="4362" max="4362" width="10.28515625" style="1" customWidth="1"/>
    <col min="4363" max="4363" width="12.7109375" style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2.85546875" style="1" customWidth="1"/>
    <col min="4613" max="4613" width="13.42578125" style="1" customWidth="1"/>
    <col min="4614" max="4614" width="2.5703125" style="1" customWidth="1"/>
    <col min="4615" max="4615" width="24.42578125" style="1" customWidth="1"/>
    <col min="4616" max="4616" width="11.42578125" style="1"/>
    <col min="4617" max="4617" width="12.7109375" style="1" bestFit="1" customWidth="1"/>
    <col min="4618" max="4618" width="10.28515625" style="1" customWidth="1"/>
    <col min="4619" max="4619" width="12.7109375" style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2.85546875" style="1" customWidth="1"/>
    <col min="4869" max="4869" width="13.42578125" style="1" customWidth="1"/>
    <col min="4870" max="4870" width="2.5703125" style="1" customWidth="1"/>
    <col min="4871" max="4871" width="24.42578125" style="1" customWidth="1"/>
    <col min="4872" max="4872" width="11.42578125" style="1"/>
    <col min="4873" max="4873" width="12.7109375" style="1" bestFit="1" customWidth="1"/>
    <col min="4874" max="4874" width="10.28515625" style="1" customWidth="1"/>
    <col min="4875" max="4875" width="12.7109375" style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2.85546875" style="1" customWidth="1"/>
    <col min="5125" max="5125" width="13.42578125" style="1" customWidth="1"/>
    <col min="5126" max="5126" width="2.5703125" style="1" customWidth="1"/>
    <col min="5127" max="5127" width="24.42578125" style="1" customWidth="1"/>
    <col min="5128" max="5128" width="11.42578125" style="1"/>
    <col min="5129" max="5129" width="12.7109375" style="1" bestFit="1" customWidth="1"/>
    <col min="5130" max="5130" width="10.28515625" style="1" customWidth="1"/>
    <col min="5131" max="5131" width="12.7109375" style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2.85546875" style="1" customWidth="1"/>
    <col min="5381" max="5381" width="13.42578125" style="1" customWidth="1"/>
    <col min="5382" max="5382" width="2.5703125" style="1" customWidth="1"/>
    <col min="5383" max="5383" width="24.42578125" style="1" customWidth="1"/>
    <col min="5384" max="5384" width="11.42578125" style="1"/>
    <col min="5385" max="5385" width="12.7109375" style="1" bestFit="1" customWidth="1"/>
    <col min="5386" max="5386" width="10.28515625" style="1" customWidth="1"/>
    <col min="5387" max="5387" width="12.7109375" style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2.85546875" style="1" customWidth="1"/>
    <col min="5637" max="5637" width="13.42578125" style="1" customWidth="1"/>
    <col min="5638" max="5638" width="2.5703125" style="1" customWidth="1"/>
    <col min="5639" max="5639" width="24.42578125" style="1" customWidth="1"/>
    <col min="5640" max="5640" width="11.42578125" style="1"/>
    <col min="5641" max="5641" width="12.7109375" style="1" bestFit="1" customWidth="1"/>
    <col min="5642" max="5642" width="10.28515625" style="1" customWidth="1"/>
    <col min="5643" max="5643" width="12.7109375" style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2.85546875" style="1" customWidth="1"/>
    <col min="5893" max="5893" width="13.42578125" style="1" customWidth="1"/>
    <col min="5894" max="5894" width="2.5703125" style="1" customWidth="1"/>
    <col min="5895" max="5895" width="24.42578125" style="1" customWidth="1"/>
    <col min="5896" max="5896" width="11.42578125" style="1"/>
    <col min="5897" max="5897" width="12.7109375" style="1" bestFit="1" customWidth="1"/>
    <col min="5898" max="5898" width="10.28515625" style="1" customWidth="1"/>
    <col min="5899" max="5899" width="12.7109375" style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2.85546875" style="1" customWidth="1"/>
    <col min="6149" max="6149" width="13.42578125" style="1" customWidth="1"/>
    <col min="6150" max="6150" width="2.5703125" style="1" customWidth="1"/>
    <col min="6151" max="6151" width="24.42578125" style="1" customWidth="1"/>
    <col min="6152" max="6152" width="11.42578125" style="1"/>
    <col min="6153" max="6153" width="12.7109375" style="1" bestFit="1" customWidth="1"/>
    <col min="6154" max="6154" width="10.28515625" style="1" customWidth="1"/>
    <col min="6155" max="6155" width="12.7109375" style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2.85546875" style="1" customWidth="1"/>
    <col min="6405" max="6405" width="13.42578125" style="1" customWidth="1"/>
    <col min="6406" max="6406" width="2.5703125" style="1" customWidth="1"/>
    <col min="6407" max="6407" width="24.42578125" style="1" customWidth="1"/>
    <col min="6408" max="6408" width="11.42578125" style="1"/>
    <col min="6409" max="6409" width="12.7109375" style="1" bestFit="1" customWidth="1"/>
    <col min="6410" max="6410" width="10.28515625" style="1" customWidth="1"/>
    <col min="6411" max="6411" width="12.7109375" style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2.85546875" style="1" customWidth="1"/>
    <col min="6661" max="6661" width="13.42578125" style="1" customWidth="1"/>
    <col min="6662" max="6662" width="2.5703125" style="1" customWidth="1"/>
    <col min="6663" max="6663" width="24.42578125" style="1" customWidth="1"/>
    <col min="6664" max="6664" width="11.42578125" style="1"/>
    <col min="6665" max="6665" width="12.7109375" style="1" bestFit="1" customWidth="1"/>
    <col min="6666" max="6666" width="10.28515625" style="1" customWidth="1"/>
    <col min="6667" max="6667" width="12.7109375" style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2.85546875" style="1" customWidth="1"/>
    <col min="6917" max="6917" width="13.42578125" style="1" customWidth="1"/>
    <col min="6918" max="6918" width="2.5703125" style="1" customWidth="1"/>
    <col min="6919" max="6919" width="24.42578125" style="1" customWidth="1"/>
    <col min="6920" max="6920" width="11.42578125" style="1"/>
    <col min="6921" max="6921" width="12.7109375" style="1" bestFit="1" customWidth="1"/>
    <col min="6922" max="6922" width="10.28515625" style="1" customWidth="1"/>
    <col min="6923" max="6923" width="12.7109375" style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2.85546875" style="1" customWidth="1"/>
    <col min="7173" max="7173" width="13.42578125" style="1" customWidth="1"/>
    <col min="7174" max="7174" width="2.5703125" style="1" customWidth="1"/>
    <col min="7175" max="7175" width="24.42578125" style="1" customWidth="1"/>
    <col min="7176" max="7176" width="11.42578125" style="1"/>
    <col min="7177" max="7177" width="12.7109375" style="1" bestFit="1" customWidth="1"/>
    <col min="7178" max="7178" width="10.28515625" style="1" customWidth="1"/>
    <col min="7179" max="7179" width="12.7109375" style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2.85546875" style="1" customWidth="1"/>
    <col min="7429" max="7429" width="13.42578125" style="1" customWidth="1"/>
    <col min="7430" max="7430" width="2.5703125" style="1" customWidth="1"/>
    <col min="7431" max="7431" width="24.42578125" style="1" customWidth="1"/>
    <col min="7432" max="7432" width="11.42578125" style="1"/>
    <col min="7433" max="7433" width="12.7109375" style="1" bestFit="1" customWidth="1"/>
    <col min="7434" max="7434" width="10.28515625" style="1" customWidth="1"/>
    <col min="7435" max="7435" width="12.7109375" style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2.85546875" style="1" customWidth="1"/>
    <col min="7685" max="7685" width="13.42578125" style="1" customWidth="1"/>
    <col min="7686" max="7686" width="2.5703125" style="1" customWidth="1"/>
    <col min="7687" max="7687" width="24.42578125" style="1" customWidth="1"/>
    <col min="7688" max="7688" width="11.42578125" style="1"/>
    <col min="7689" max="7689" width="12.7109375" style="1" bestFit="1" customWidth="1"/>
    <col min="7690" max="7690" width="10.28515625" style="1" customWidth="1"/>
    <col min="7691" max="7691" width="12.7109375" style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2.85546875" style="1" customWidth="1"/>
    <col min="7941" max="7941" width="13.42578125" style="1" customWidth="1"/>
    <col min="7942" max="7942" width="2.5703125" style="1" customWidth="1"/>
    <col min="7943" max="7943" width="24.42578125" style="1" customWidth="1"/>
    <col min="7944" max="7944" width="11.42578125" style="1"/>
    <col min="7945" max="7945" width="12.7109375" style="1" bestFit="1" customWidth="1"/>
    <col min="7946" max="7946" width="10.28515625" style="1" customWidth="1"/>
    <col min="7947" max="7947" width="12.7109375" style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2.85546875" style="1" customWidth="1"/>
    <col min="8197" max="8197" width="13.42578125" style="1" customWidth="1"/>
    <col min="8198" max="8198" width="2.5703125" style="1" customWidth="1"/>
    <col min="8199" max="8199" width="24.42578125" style="1" customWidth="1"/>
    <col min="8200" max="8200" width="11.42578125" style="1"/>
    <col min="8201" max="8201" width="12.7109375" style="1" bestFit="1" customWidth="1"/>
    <col min="8202" max="8202" width="10.28515625" style="1" customWidth="1"/>
    <col min="8203" max="8203" width="12.7109375" style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2.85546875" style="1" customWidth="1"/>
    <col min="8453" max="8453" width="13.42578125" style="1" customWidth="1"/>
    <col min="8454" max="8454" width="2.5703125" style="1" customWidth="1"/>
    <col min="8455" max="8455" width="24.42578125" style="1" customWidth="1"/>
    <col min="8456" max="8456" width="11.42578125" style="1"/>
    <col min="8457" max="8457" width="12.7109375" style="1" bestFit="1" customWidth="1"/>
    <col min="8458" max="8458" width="10.28515625" style="1" customWidth="1"/>
    <col min="8459" max="8459" width="12.7109375" style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2.85546875" style="1" customWidth="1"/>
    <col min="8709" max="8709" width="13.42578125" style="1" customWidth="1"/>
    <col min="8710" max="8710" width="2.5703125" style="1" customWidth="1"/>
    <col min="8711" max="8711" width="24.42578125" style="1" customWidth="1"/>
    <col min="8712" max="8712" width="11.42578125" style="1"/>
    <col min="8713" max="8713" width="12.7109375" style="1" bestFit="1" customWidth="1"/>
    <col min="8714" max="8714" width="10.28515625" style="1" customWidth="1"/>
    <col min="8715" max="8715" width="12.7109375" style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2.85546875" style="1" customWidth="1"/>
    <col min="8965" max="8965" width="13.42578125" style="1" customWidth="1"/>
    <col min="8966" max="8966" width="2.5703125" style="1" customWidth="1"/>
    <col min="8967" max="8967" width="24.42578125" style="1" customWidth="1"/>
    <col min="8968" max="8968" width="11.42578125" style="1"/>
    <col min="8969" max="8969" width="12.7109375" style="1" bestFit="1" customWidth="1"/>
    <col min="8970" max="8970" width="10.28515625" style="1" customWidth="1"/>
    <col min="8971" max="8971" width="12.7109375" style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2.85546875" style="1" customWidth="1"/>
    <col min="9221" max="9221" width="13.42578125" style="1" customWidth="1"/>
    <col min="9222" max="9222" width="2.5703125" style="1" customWidth="1"/>
    <col min="9223" max="9223" width="24.42578125" style="1" customWidth="1"/>
    <col min="9224" max="9224" width="11.42578125" style="1"/>
    <col min="9225" max="9225" width="12.7109375" style="1" bestFit="1" customWidth="1"/>
    <col min="9226" max="9226" width="10.28515625" style="1" customWidth="1"/>
    <col min="9227" max="9227" width="12.7109375" style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2.85546875" style="1" customWidth="1"/>
    <col min="9477" max="9477" width="13.42578125" style="1" customWidth="1"/>
    <col min="9478" max="9478" width="2.5703125" style="1" customWidth="1"/>
    <col min="9479" max="9479" width="24.42578125" style="1" customWidth="1"/>
    <col min="9480" max="9480" width="11.42578125" style="1"/>
    <col min="9481" max="9481" width="12.7109375" style="1" bestFit="1" customWidth="1"/>
    <col min="9482" max="9482" width="10.28515625" style="1" customWidth="1"/>
    <col min="9483" max="9483" width="12.7109375" style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2.85546875" style="1" customWidth="1"/>
    <col min="9733" max="9733" width="13.42578125" style="1" customWidth="1"/>
    <col min="9734" max="9734" width="2.5703125" style="1" customWidth="1"/>
    <col min="9735" max="9735" width="24.42578125" style="1" customWidth="1"/>
    <col min="9736" max="9736" width="11.42578125" style="1"/>
    <col min="9737" max="9737" width="12.7109375" style="1" bestFit="1" customWidth="1"/>
    <col min="9738" max="9738" width="10.28515625" style="1" customWidth="1"/>
    <col min="9739" max="9739" width="12.7109375" style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2.85546875" style="1" customWidth="1"/>
    <col min="9989" max="9989" width="13.42578125" style="1" customWidth="1"/>
    <col min="9990" max="9990" width="2.5703125" style="1" customWidth="1"/>
    <col min="9991" max="9991" width="24.42578125" style="1" customWidth="1"/>
    <col min="9992" max="9992" width="11.42578125" style="1"/>
    <col min="9993" max="9993" width="12.7109375" style="1" bestFit="1" customWidth="1"/>
    <col min="9994" max="9994" width="10.28515625" style="1" customWidth="1"/>
    <col min="9995" max="9995" width="12.7109375" style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2.85546875" style="1" customWidth="1"/>
    <col min="10245" max="10245" width="13.42578125" style="1" customWidth="1"/>
    <col min="10246" max="10246" width="2.5703125" style="1" customWidth="1"/>
    <col min="10247" max="10247" width="24.42578125" style="1" customWidth="1"/>
    <col min="10248" max="10248" width="11.42578125" style="1"/>
    <col min="10249" max="10249" width="12.7109375" style="1" bestFit="1" customWidth="1"/>
    <col min="10250" max="10250" width="10.28515625" style="1" customWidth="1"/>
    <col min="10251" max="10251" width="12.7109375" style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2.85546875" style="1" customWidth="1"/>
    <col min="10501" max="10501" width="13.42578125" style="1" customWidth="1"/>
    <col min="10502" max="10502" width="2.5703125" style="1" customWidth="1"/>
    <col min="10503" max="10503" width="24.42578125" style="1" customWidth="1"/>
    <col min="10504" max="10504" width="11.42578125" style="1"/>
    <col min="10505" max="10505" width="12.7109375" style="1" bestFit="1" customWidth="1"/>
    <col min="10506" max="10506" width="10.28515625" style="1" customWidth="1"/>
    <col min="10507" max="10507" width="12.7109375" style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2.85546875" style="1" customWidth="1"/>
    <col min="10757" max="10757" width="13.42578125" style="1" customWidth="1"/>
    <col min="10758" max="10758" width="2.5703125" style="1" customWidth="1"/>
    <col min="10759" max="10759" width="24.42578125" style="1" customWidth="1"/>
    <col min="10760" max="10760" width="11.42578125" style="1"/>
    <col min="10761" max="10761" width="12.7109375" style="1" bestFit="1" customWidth="1"/>
    <col min="10762" max="10762" width="10.28515625" style="1" customWidth="1"/>
    <col min="10763" max="10763" width="12.7109375" style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2.85546875" style="1" customWidth="1"/>
    <col min="11013" max="11013" width="13.42578125" style="1" customWidth="1"/>
    <col min="11014" max="11014" width="2.5703125" style="1" customWidth="1"/>
    <col min="11015" max="11015" width="24.42578125" style="1" customWidth="1"/>
    <col min="11016" max="11016" width="11.42578125" style="1"/>
    <col min="11017" max="11017" width="12.7109375" style="1" bestFit="1" customWidth="1"/>
    <col min="11018" max="11018" width="10.28515625" style="1" customWidth="1"/>
    <col min="11019" max="11019" width="12.7109375" style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2.85546875" style="1" customWidth="1"/>
    <col min="11269" max="11269" width="13.42578125" style="1" customWidth="1"/>
    <col min="11270" max="11270" width="2.5703125" style="1" customWidth="1"/>
    <col min="11271" max="11271" width="24.42578125" style="1" customWidth="1"/>
    <col min="11272" max="11272" width="11.42578125" style="1"/>
    <col min="11273" max="11273" width="12.7109375" style="1" bestFit="1" customWidth="1"/>
    <col min="11274" max="11274" width="10.28515625" style="1" customWidth="1"/>
    <col min="11275" max="11275" width="12.7109375" style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2.85546875" style="1" customWidth="1"/>
    <col min="11525" max="11525" width="13.42578125" style="1" customWidth="1"/>
    <col min="11526" max="11526" width="2.5703125" style="1" customWidth="1"/>
    <col min="11527" max="11527" width="24.42578125" style="1" customWidth="1"/>
    <col min="11528" max="11528" width="11.42578125" style="1"/>
    <col min="11529" max="11529" width="12.7109375" style="1" bestFit="1" customWidth="1"/>
    <col min="11530" max="11530" width="10.28515625" style="1" customWidth="1"/>
    <col min="11531" max="11531" width="12.7109375" style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2.85546875" style="1" customWidth="1"/>
    <col min="11781" max="11781" width="13.42578125" style="1" customWidth="1"/>
    <col min="11782" max="11782" width="2.5703125" style="1" customWidth="1"/>
    <col min="11783" max="11783" width="24.42578125" style="1" customWidth="1"/>
    <col min="11784" max="11784" width="11.42578125" style="1"/>
    <col min="11785" max="11785" width="12.7109375" style="1" bestFit="1" customWidth="1"/>
    <col min="11786" max="11786" width="10.28515625" style="1" customWidth="1"/>
    <col min="11787" max="11787" width="12.7109375" style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2.85546875" style="1" customWidth="1"/>
    <col min="12037" max="12037" width="13.42578125" style="1" customWidth="1"/>
    <col min="12038" max="12038" width="2.5703125" style="1" customWidth="1"/>
    <col min="12039" max="12039" width="24.42578125" style="1" customWidth="1"/>
    <col min="12040" max="12040" width="11.42578125" style="1"/>
    <col min="12041" max="12041" width="12.7109375" style="1" bestFit="1" customWidth="1"/>
    <col min="12042" max="12042" width="10.28515625" style="1" customWidth="1"/>
    <col min="12043" max="12043" width="12.7109375" style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2.85546875" style="1" customWidth="1"/>
    <col min="12293" max="12293" width="13.42578125" style="1" customWidth="1"/>
    <col min="12294" max="12294" width="2.5703125" style="1" customWidth="1"/>
    <col min="12295" max="12295" width="24.42578125" style="1" customWidth="1"/>
    <col min="12296" max="12296" width="11.42578125" style="1"/>
    <col min="12297" max="12297" width="12.7109375" style="1" bestFit="1" customWidth="1"/>
    <col min="12298" max="12298" width="10.28515625" style="1" customWidth="1"/>
    <col min="12299" max="12299" width="12.7109375" style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2.85546875" style="1" customWidth="1"/>
    <col min="12549" max="12549" width="13.42578125" style="1" customWidth="1"/>
    <col min="12550" max="12550" width="2.5703125" style="1" customWidth="1"/>
    <col min="12551" max="12551" width="24.42578125" style="1" customWidth="1"/>
    <col min="12552" max="12552" width="11.42578125" style="1"/>
    <col min="12553" max="12553" width="12.7109375" style="1" bestFit="1" customWidth="1"/>
    <col min="12554" max="12554" width="10.28515625" style="1" customWidth="1"/>
    <col min="12555" max="12555" width="12.7109375" style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2.85546875" style="1" customWidth="1"/>
    <col min="12805" max="12805" width="13.42578125" style="1" customWidth="1"/>
    <col min="12806" max="12806" width="2.5703125" style="1" customWidth="1"/>
    <col min="12807" max="12807" width="24.42578125" style="1" customWidth="1"/>
    <col min="12808" max="12808" width="11.42578125" style="1"/>
    <col min="12809" max="12809" width="12.7109375" style="1" bestFit="1" customWidth="1"/>
    <col min="12810" max="12810" width="10.28515625" style="1" customWidth="1"/>
    <col min="12811" max="12811" width="12.7109375" style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2.85546875" style="1" customWidth="1"/>
    <col min="13061" max="13061" width="13.42578125" style="1" customWidth="1"/>
    <col min="13062" max="13062" width="2.5703125" style="1" customWidth="1"/>
    <col min="13063" max="13063" width="24.42578125" style="1" customWidth="1"/>
    <col min="13064" max="13064" width="11.42578125" style="1"/>
    <col min="13065" max="13065" width="12.7109375" style="1" bestFit="1" customWidth="1"/>
    <col min="13066" max="13066" width="10.28515625" style="1" customWidth="1"/>
    <col min="13067" max="13067" width="12.7109375" style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2.85546875" style="1" customWidth="1"/>
    <col min="13317" max="13317" width="13.42578125" style="1" customWidth="1"/>
    <col min="13318" max="13318" width="2.5703125" style="1" customWidth="1"/>
    <col min="13319" max="13319" width="24.42578125" style="1" customWidth="1"/>
    <col min="13320" max="13320" width="11.42578125" style="1"/>
    <col min="13321" max="13321" width="12.7109375" style="1" bestFit="1" customWidth="1"/>
    <col min="13322" max="13322" width="10.28515625" style="1" customWidth="1"/>
    <col min="13323" max="13323" width="12.7109375" style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2.85546875" style="1" customWidth="1"/>
    <col min="13573" max="13573" width="13.42578125" style="1" customWidth="1"/>
    <col min="13574" max="13574" width="2.5703125" style="1" customWidth="1"/>
    <col min="13575" max="13575" width="24.42578125" style="1" customWidth="1"/>
    <col min="13576" max="13576" width="11.42578125" style="1"/>
    <col min="13577" max="13577" width="12.7109375" style="1" bestFit="1" customWidth="1"/>
    <col min="13578" max="13578" width="10.28515625" style="1" customWidth="1"/>
    <col min="13579" max="13579" width="12.7109375" style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2.85546875" style="1" customWidth="1"/>
    <col min="13829" max="13829" width="13.42578125" style="1" customWidth="1"/>
    <col min="13830" max="13830" width="2.5703125" style="1" customWidth="1"/>
    <col min="13831" max="13831" width="24.42578125" style="1" customWidth="1"/>
    <col min="13832" max="13832" width="11.42578125" style="1"/>
    <col min="13833" max="13833" width="12.7109375" style="1" bestFit="1" customWidth="1"/>
    <col min="13834" max="13834" width="10.28515625" style="1" customWidth="1"/>
    <col min="13835" max="13835" width="12.7109375" style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2.85546875" style="1" customWidth="1"/>
    <col min="14085" max="14085" width="13.42578125" style="1" customWidth="1"/>
    <col min="14086" max="14086" width="2.5703125" style="1" customWidth="1"/>
    <col min="14087" max="14087" width="24.42578125" style="1" customWidth="1"/>
    <col min="14088" max="14088" width="11.42578125" style="1"/>
    <col min="14089" max="14089" width="12.7109375" style="1" bestFit="1" customWidth="1"/>
    <col min="14090" max="14090" width="10.28515625" style="1" customWidth="1"/>
    <col min="14091" max="14091" width="12.7109375" style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2.85546875" style="1" customWidth="1"/>
    <col min="14341" max="14341" width="13.42578125" style="1" customWidth="1"/>
    <col min="14342" max="14342" width="2.5703125" style="1" customWidth="1"/>
    <col min="14343" max="14343" width="24.42578125" style="1" customWidth="1"/>
    <col min="14344" max="14344" width="11.42578125" style="1"/>
    <col min="14345" max="14345" width="12.7109375" style="1" bestFit="1" customWidth="1"/>
    <col min="14346" max="14346" width="10.28515625" style="1" customWidth="1"/>
    <col min="14347" max="14347" width="12.7109375" style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2.85546875" style="1" customWidth="1"/>
    <col min="14597" max="14597" width="13.42578125" style="1" customWidth="1"/>
    <col min="14598" max="14598" width="2.5703125" style="1" customWidth="1"/>
    <col min="14599" max="14599" width="24.42578125" style="1" customWidth="1"/>
    <col min="14600" max="14600" width="11.42578125" style="1"/>
    <col min="14601" max="14601" width="12.7109375" style="1" bestFit="1" customWidth="1"/>
    <col min="14602" max="14602" width="10.28515625" style="1" customWidth="1"/>
    <col min="14603" max="14603" width="12.7109375" style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2.85546875" style="1" customWidth="1"/>
    <col min="14853" max="14853" width="13.42578125" style="1" customWidth="1"/>
    <col min="14854" max="14854" width="2.5703125" style="1" customWidth="1"/>
    <col min="14855" max="14855" width="24.42578125" style="1" customWidth="1"/>
    <col min="14856" max="14856" width="11.42578125" style="1"/>
    <col min="14857" max="14857" width="12.7109375" style="1" bestFit="1" customWidth="1"/>
    <col min="14858" max="14858" width="10.28515625" style="1" customWidth="1"/>
    <col min="14859" max="14859" width="12.7109375" style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2.85546875" style="1" customWidth="1"/>
    <col min="15109" max="15109" width="13.42578125" style="1" customWidth="1"/>
    <col min="15110" max="15110" width="2.5703125" style="1" customWidth="1"/>
    <col min="15111" max="15111" width="24.42578125" style="1" customWidth="1"/>
    <col min="15112" max="15112" width="11.42578125" style="1"/>
    <col min="15113" max="15113" width="12.7109375" style="1" bestFit="1" customWidth="1"/>
    <col min="15114" max="15114" width="10.28515625" style="1" customWidth="1"/>
    <col min="15115" max="15115" width="12.7109375" style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2.85546875" style="1" customWidth="1"/>
    <col min="15365" max="15365" width="13.42578125" style="1" customWidth="1"/>
    <col min="15366" max="15366" width="2.5703125" style="1" customWidth="1"/>
    <col min="15367" max="15367" width="24.42578125" style="1" customWidth="1"/>
    <col min="15368" max="15368" width="11.42578125" style="1"/>
    <col min="15369" max="15369" width="12.7109375" style="1" bestFit="1" customWidth="1"/>
    <col min="15370" max="15370" width="10.28515625" style="1" customWidth="1"/>
    <col min="15371" max="15371" width="12.7109375" style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2.85546875" style="1" customWidth="1"/>
    <col min="15621" max="15621" width="13.42578125" style="1" customWidth="1"/>
    <col min="15622" max="15622" width="2.5703125" style="1" customWidth="1"/>
    <col min="15623" max="15623" width="24.42578125" style="1" customWidth="1"/>
    <col min="15624" max="15624" width="11.42578125" style="1"/>
    <col min="15625" max="15625" width="12.7109375" style="1" bestFit="1" customWidth="1"/>
    <col min="15626" max="15626" width="10.28515625" style="1" customWidth="1"/>
    <col min="15627" max="15627" width="12.7109375" style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2.85546875" style="1" customWidth="1"/>
    <col min="15877" max="15877" width="13.42578125" style="1" customWidth="1"/>
    <col min="15878" max="15878" width="2.5703125" style="1" customWidth="1"/>
    <col min="15879" max="15879" width="24.42578125" style="1" customWidth="1"/>
    <col min="15880" max="15880" width="11.42578125" style="1"/>
    <col min="15881" max="15881" width="12.7109375" style="1" bestFit="1" customWidth="1"/>
    <col min="15882" max="15882" width="10.28515625" style="1" customWidth="1"/>
    <col min="15883" max="15883" width="12.7109375" style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2.85546875" style="1" customWidth="1"/>
    <col min="16133" max="16133" width="13.42578125" style="1" customWidth="1"/>
    <col min="16134" max="16134" width="2.5703125" style="1" customWidth="1"/>
    <col min="16135" max="16135" width="24.42578125" style="1" customWidth="1"/>
    <col min="16136" max="16136" width="11.42578125" style="1"/>
    <col min="16137" max="16137" width="12.7109375" style="1" bestFit="1" customWidth="1"/>
    <col min="16138" max="16138" width="10.28515625" style="1" customWidth="1"/>
    <col min="16139" max="16139" width="12.7109375" style="1" customWidth="1"/>
    <col min="16140" max="16384" width="11.42578125" style="1"/>
  </cols>
  <sheetData>
    <row r="1" spans="1:11" x14ac:dyDescent="0.2">
      <c r="A1" s="1" t="s">
        <v>0</v>
      </c>
      <c r="J1" s="1" t="s">
        <v>78</v>
      </c>
      <c r="K1" s="1">
        <v>2021</v>
      </c>
    </row>
    <row r="2" spans="1:11" x14ac:dyDescent="0.2">
      <c r="A2" s="1" t="s">
        <v>2</v>
      </c>
      <c r="D2" s="2">
        <v>44408</v>
      </c>
    </row>
    <row r="3" spans="1:11" ht="7.5" customHeight="1" x14ac:dyDescent="0.2"/>
    <row r="4" spans="1:11" x14ac:dyDescent="0.2">
      <c r="A4" s="3" t="s">
        <v>3</v>
      </c>
      <c r="C4" s="2">
        <v>44378</v>
      </c>
      <c r="D4" s="4"/>
      <c r="E4" s="4">
        <f>'[1]I HCD junio'!I36</f>
        <v>41503349.496999986</v>
      </c>
      <c r="G4" s="3" t="s">
        <v>4</v>
      </c>
    </row>
    <row r="5" spans="1:11" ht="5.25" customHeight="1" x14ac:dyDescent="0.2">
      <c r="C5" s="2"/>
      <c r="D5" s="4"/>
      <c r="E5" s="4"/>
    </row>
    <row r="6" spans="1:11" x14ac:dyDescent="0.2">
      <c r="A6" s="3" t="s">
        <v>5</v>
      </c>
    </row>
    <row r="7" spans="1:11" x14ac:dyDescent="0.2">
      <c r="A7" s="3" t="s">
        <v>6</v>
      </c>
      <c r="E7" s="4"/>
    </row>
    <row r="8" spans="1:11" x14ac:dyDescent="0.2">
      <c r="A8" s="1" t="s">
        <v>7</v>
      </c>
      <c r="D8" s="5">
        <f>[1]INGRESOS!M16</f>
        <v>222519.63</v>
      </c>
      <c r="J8" s="4"/>
    </row>
    <row r="9" spans="1:11" x14ac:dyDescent="0.2">
      <c r="A9" s="1" t="s">
        <v>8</v>
      </c>
      <c r="D9" s="5">
        <f>[1]INGRESOS!M17</f>
        <v>457983.32000000007</v>
      </c>
      <c r="G9" s="1" t="s">
        <v>9</v>
      </c>
      <c r="I9" s="4">
        <f>'[1]ord pago'!L3160</f>
        <v>5900797.6299999999</v>
      </c>
    </row>
    <row r="10" spans="1:11" x14ac:dyDescent="0.2">
      <c r="A10" s="1" t="s">
        <v>10</v>
      </c>
      <c r="D10" s="5">
        <f>[1]INGRESOS!M18</f>
        <v>0</v>
      </c>
      <c r="G10" s="1" t="s">
        <v>11</v>
      </c>
      <c r="I10" s="4">
        <f>'[1]ord pago'!L3162</f>
        <v>5172896.0599999996</v>
      </c>
      <c r="K10" s="4"/>
    </row>
    <row r="11" spans="1:11" x14ac:dyDescent="0.2">
      <c r="A11" s="1" t="s">
        <v>12</v>
      </c>
      <c r="D11" s="5">
        <f>[1]INGRESOS!M19</f>
        <v>45300</v>
      </c>
      <c r="G11" s="1" t="s">
        <v>13</v>
      </c>
      <c r="I11" s="4">
        <v>0</v>
      </c>
    </row>
    <row r="12" spans="1:11" x14ac:dyDescent="0.2">
      <c r="A12" s="1" t="s">
        <v>14</v>
      </c>
      <c r="D12" s="5">
        <f>[1]INGRESOS!M20</f>
        <v>0</v>
      </c>
      <c r="G12" s="1" t="s">
        <v>15</v>
      </c>
      <c r="I12" s="4">
        <f>'[1]ord pago'!L3166</f>
        <v>417918.3</v>
      </c>
    </row>
    <row r="13" spans="1:11" x14ac:dyDescent="0.2">
      <c r="A13" s="1" t="s">
        <v>16</v>
      </c>
      <c r="D13" s="5">
        <f>[1]INGRESOS!M21</f>
        <v>0</v>
      </c>
      <c r="G13" s="1" t="s">
        <v>17</v>
      </c>
      <c r="I13" s="4">
        <f>'[1]ord pago'!L3168</f>
        <v>6205330</v>
      </c>
    </row>
    <row r="14" spans="1:11" x14ac:dyDescent="0.2">
      <c r="A14" s="1" t="s">
        <v>18</v>
      </c>
      <c r="D14" s="5">
        <f>[1]INGRESOS!M22</f>
        <v>1250</v>
      </c>
      <c r="G14" s="1" t="s">
        <v>19</v>
      </c>
      <c r="I14" s="4">
        <f>'[1]ord pago'!L3169</f>
        <v>8240050.8899999997</v>
      </c>
    </row>
    <row r="15" spans="1:11" x14ac:dyDescent="0.2">
      <c r="A15" s="1" t="s">
        <v>20</v>
      </c>
      <c r="D15" s="5">
        <f>[1]INGRESOS!M23</f>
        <v>0</v>
      </c>
      <c r="G15" s="1" t="s">
        <v>21</v>
      </c>
      <c r="I15" s="4">
        <f>'[1]ord pago'!L3170</f>
        <v>0</v>
      </c>
      <c r="J15" s="7"/>
      <c r="K15" s="8"/>
    </row>
    <row r="16" spans="1:11" x14ac:dyDescent="0.2">
      <c r="A16" s="1" t="s">
        <v>22</v>
      </c>
      <c r="D16" s="5">
        <f>[1]INGRESOS!M24</f>
        <v>0</v>
      </c>
      <c r="G16" s="1" t="s">
        <v>23</v>
      </c>
      <c r="I16" s="9">
        <f>SUM(I9:I15)</f>
        <v>25936992.880000003</v>
      </c>
      <c r="J16" s="10"/>
      <c r="K16" s="9">
        <f>I16</f>
        <v>25936992.880000003</v>
      </c>
    </row>
    <row r="17" spans="1:11" x14ac:dyDescent="0.2">
      <c r="A17" s="1" t="s">
        <v>24</v>
      </c>
      <c r="D17" s="5">
        <f>[1]INGRESOS!M25</f>
        <v>54590</v>
      </c>
      <c r="G17" s="3"/>
    </row>
    <row r="18" spans="1:11" x14ac:dyDescent="0.2">
      <c r="A18" s="1" t="s">
        <v>25</v>
      </c>
      <c r="D18" s="5">
        <f>[1]INGRESOS!M26</f>
        <v>72213.45</v>
      </c>
      <c r="G18" s="3" t="s">
        <v>5</v>
      </c>
    </row>
    <row r="19" spans="1:11" x14ac:dyDescent="0.2">
      <c r="A19" s="1" t="s">
        <v>26</v>
      </c>
      <c r="D19" s="5">
        <f>[1]INGRESOS!M27</f>
        <v>197553.09</v>
      </c>
      <c r="G19" s="1" t="s">
        <v>27</v>
      </c>
      <c r="K19" s="4">
        <f>'[1]ord pago'!L3171-K20</f>
        <v>2001585.97</v>
      </c>
    </row>
    <row r="20" spans="1:11" x14ac:dyDescent="0.2">
      <c r="A20" s="1" t="s">
        <v>28</v>
      </c>
      <c r="D20" s="5">
        <f>[1]INGRESOS!M28</f>
        <v>9774.67</v>
      </c>
      <c r="G20" s="1" t="s">
        <v>29</v>
      </c>
      <c r="K20" s="4">
        <v>0</v>
      </c>
    </row>
    <row r="21" spans="1:11" x14ac:dyDescent="0.2">
      <c r="A21" s="1" t="s">
        <v>30</v>
      </c>
      <c r="D21" s="5">
        <f>[1]INGRESOS!M29</f>
        <v>12500</v>
      </c>
      <c r="G21" s="1" t="s">
        <v>31</v>
      </c>
      <c r="K21" s="9">
        <f>+K16+K19+K20</f>
        <v>27938578.850000001</v>
      </c>
    </row>
    <row r="22" spans="1:11" x14ac:dyDescent="0.2">
      <c r="A22" s="1" t="s">
        <v>32</v>
      </c>
      <c r="D22" s="5">
        <f>[1]INGRESOS!M30</f>
        <v>1500</v>
      </c>
      <c r="K22" s="11"/>
    </row>
    <row r="23" spans="1:11" x14ac:dyDescent="0.2">
      <c r="A23" s="1" t="s">
        <v>33</v>
      </c>
      <c r="D23" s="5">
        <f>[1]INGRESOS!M31</f>
        <v>0</v>
      </c>
    </row>
    <row r="24" spans="1:11" x14ac:dyDescent="0.2">
      <c r="A24" s="1" t="s">
        <v>34</v>
      </c>
      <c r="D24" s="5">
        <f>[1]INGRESOS!M32</f>
        <v>693301.1399999999</v>
      </c>
      <c r="J24" s="4"/>
      <c r="K24" s="4"/>
    </row>
    <row r="25" spans="1:11" x14ac:dyDescent="0.2">
      <c r="A25" s="1" t="s">
        <v>37</v>
      </c>
      <c r="D25" s="5">
        <f>[1]INGRESOS!M33</f>
        <v>14307.020000000002</v>
      </c>
      <c r="G25" s="3" t="s">
        <v>35</v>
      </c>
      <c r="H25" s="12" t="s">
        <v>36</v>
      </c>
      <c r="I25" s="12">
        <f>D2</f>
        <v>44408</v>
      </c>
    </row>
    <row r="26" spans="1:11" x14ac:dyDescent="0.2">
      <c r="A26" s="1" t="s">
        <v>39</v>
      </c>
      <c r="D26" s="5">
        <f>[1]INGRESOS!M34</f>
        <v>24531.56</v>
      </c>
      <c r="G26" s="1" t="s">
        <v>38</v>
      </c>
      <c r="I26" s="4">
        <v>19924.400000000001</v>
      </c>
    </row>
    <row r="27" spans="1:11" x14ac:dyDescent="0.2">
      <c r="A27" s="1" t="s">
        <v>41</v>
      </c>
      <c r="D27" s="5">
        <f>[1]INGRESOS!M35</f>
        <v>40133.229999999996</v>
      </c>
      <c r="G27" s="1" t="s">
        <v>40</v>
      </c>
      <c r="I27" s="4">
        <v>15000</v>
      </c>
      <c r="K27" s="4"/>
    </row>
    <row r="28" spans="1:11" x14ac:dyDescent="0.2">
      <c r="A28" s="1" t="s">
        <v>43</v>
      </c>
      <c r="D28" s="5">
        <v>0</v>
      </c>
      <c r="G28" s="1" t="s">
        <v>42</v>
      </c>
      <c r="I28" s="4">
        <v>5000</v>
      </c>
    </row>
    <row r="29" spans="1:11" x14ac:dyDescent="0.2">
      <c r="A29" s="1" t="s">
        <v>45</v>
      </c>
      <c r="D29" s="5">
        <f>[1]INGRESOS!M39</f>
        <v>862847.39</v>
      </c>
      <c r="G29" s="1" t="s">
        <v>44</v>
      </c>
      <c r="I29" s="4">
        <v>6244811.6999999965</v>
      </c>
      <c r="J29" s="4"/>
    </row>
    <row r="30" spans="1:11" x14ac:dyDescent="0.2">
      <c r="A30" s="1" t="s">
        <v>47</v>
      </c>
      <c r="D30" s="5">
        <f>[1]INGRESOS!M40</f>
        <v>256304</v>
      </c>
      <c r="G30" s="1" t="s">
        <v>46</v>
      </c>
      <c r="I30" s="4">
        <v>90333.316999999981</v>
      </c>
      <c r="J30" s="4"/>
    </row>
    <row r="31" spans="1:11" x14ac:dyDescent="0.2">
      <c r="A31" s="1" t="s">
        <v>49</v>
      </c>
      <c r="D31" s="5">
        <f>[1]INGRESOS!M41</f>
        <v>805466.49999999988</v>
      </c>
      <c r="G31" s="1" t="s">
        <v>48</v>
      </c>
      <c r="I31" s="4">
        <v>6036.3569999977453</v>
      </c>
      <c r="J31" s="4"/>
    </row>
    <row r="32" spans="1:11" x14ac:dyDescent="0.2">
      <c r="A32" s="1" t="s">
        <v>51</v>
      </c>
      <c r="D32" s="5">
        <v>0</v>
      </c>
      <c r="G32" s="1" t="s">
        <v>50</v>
      </c>
      <c r="I32" s="11">
        <v>8209.2700000008608</v>
      </c>
      <c r="J32" s="4"/>
    </row>
    <row r="33" spans="1:12" x14ac:dyDescent="0.2">
      <c r="A33" s="1" t="s">
        <v>53</v>
      </c>
      <c r="D33" s="6">
        <f>[1]INGRESOS!M52</f>
        <v>2465915.7200000002</v>
      </c>
      <c r="G33" s="1" t="s">
        <v>52</v>
      </c>
      <c r="I33" s="11">
        <v>3978663.51</v>
      </c>
      <c r="J33" s="4"/>
      <c r="K33" s="11"/>
    </row>
    <row r="34" spans="1:12" x14ac:dyDescent="0.2">
      <c r="A34" s="1" t="s">
        <v>55</v>
      </c>
      <c r="D34" s="6">
        <f>[1]INGRESOS!M49</f>
        <v>1874467.1500000001</v>
      </c>
      <c r="G34" s="1" t="s">
        <v>54</v>
      </c>
      <c r="I34" s="11">
        <v>5774.97</v>
      </c>
      <c r="J34" s="4"/>
      <c r="K34" s="11"/>
    </row>
    <row r="35" spans="1:12" x14ac:dyDescent="0.2">
      <c r="A35" s="1" t="s">
        <v>57</v>
      </c>
      <c r="D35" s="6">
        <f>[1]INGRESOS!M58</f>
        <v>9875599.2899999991</v>
      </c>
      <c r="G35" s="1" t="s">
        <v>79</v>
      </c>
      <c r="I35" s="4">
        <v>36672.400000000001</v>
      </c>
      <c r="J35" s="4"/>
      <c r="K35" s="11"/>
      <c r="L35" s="4"/>
    </row>
    <row r="36" spans="1:12" x14ac:dyDescent="0.2">
      <c r="A36" s="1" t="s">
        <v>59</v>
      </c>
      <c r="D36" s="6">
        <f>[1]INGRESOS!M59</f>
        <v>0</v>
      </c>
      <c r="G36" s="1" t="s">
        <v>58</v>
      </c>
      <c r="I36" s="4">
        <f>6000000+5000000+7000000+5000000</f>
        <v>23000000</v>
      </c>
      <c r="J36" s="13"/>
      <c r="K36" s="11"/>
    </row>
    <row r="37" spans="1:12" x14ac:dyDescent="0.2">
      <c r="A37" s="1" t="s">
        <v>69</v>
      </c>
      <c r="D37" s="6">
        <f>[1]INGRESOS!M62</f>
        <v>0</v>
      </c>
      <c r="G37" s="1" t="s">
        <v>80</v>
      </c>
      <c r="I37" s="4">
        <v>0</v>
      </c>
      <c r="J37" s="13"/>
      <c r="K37" s="11"/>
    </row>
    <row r="38" spans="1:12" x14ac:dyDescent="0.2">
      <c r="A38" s="1" t="s">
        <v>60</v>
      </c>
      <c r="D38" s="6">
        <f>[1]INGRESOS!M68</f>
        <v>611.53</v>
      </c>
      <c r="E38" s="4"/>
    </row>
    <row r="39" spans="1:12" x14ac:dyDescent="0.2">
      <c r="A39" s="1" t="s">
        <v>75</v>
      </c>
      <c r="D39" s="6">
        <f>[1]INGRESOS!M69</f>
        <v>5417.76</v>
      </c>
      <c r="E39" s="4"/>
    </row>
    <row r="40" spans="1:12" x14ac:dyDescent="0.2">
      <c r="A40" s="1" t="s">
        <v>62</v>
      </c>
      <c r="D40" s="4">
        <f>SUM(D8:D39)</f>
        <v>17994086.450000003</v>
      </c>
      <c r="E40" s="9">
        <f>D40</f>
        <v>17994086.450000003</v>
      </c>
      <c r="G40" s="1" t="s">
        <v>61</v>
      </c>
      <c r="I40" s="9">
        <f>SUM(I26:I39)</f>
        <v>33410425.923999995</v>
      </c>
      <c r="J40" s="10"/>
      <c r="K40" s="9">
        <f>I40</f>
        <v>33410425.923999995</v>
      </c>
    </row>
    <row r="41" spans="1:12" ht="7.5" customHeight="1" x14ac:dyDescent="0.2">
      <c r="J41" s="1" t="s">
        <v>81</v>
      </c>
    </row>
    <row r="42" spans="1:12" x14ac:dyDescent="0.2">
      <c r="A42" s="3" t="s">
        <v>5</v>
      </c>
      <c r="J42" s="4"/>
    </row>
    <row r="43" spans="1:12" x14ac:dyDescent="0.2">
      <c r="A43" s="1" t="s">
        <v>63</v>
      </c>
      <c r="E43" s="6">
        <f>[1]INGRESOS!M98</f>
        <v>1851568.8299999998</v>
      </c>
    </row>
    <row r="44" spans="1:12" ht="7.5" customHeight="1" x14ac:dyDescent="0.2"/>
    <row r="45" spans="1:12" x14ac:dyDescent="0.2">
      <c r="A45" s="1" t="s">
        <v>64</v>
      </c>
      <c r="E45" s="15">
        <f>E4+E40+E43</f>
        <v>61349004.776999988</v>
      </c>
      <c r="G45" s="1" t="s">
        <v>65</v>
      </c>
      <c r="K45" s="15">
        <f>K21+K40</f>
        <v>61349004.773999996</v>
      </c>
    </row>
    <row r="47" spans="1:12" x14ac:dyDescent="0.2">
      <c r="G47" s="16">
        <f>E45-K45</f>
        <v>2.9999911785125732E-3</v>
      </c>
    </row>
    <row r="48" spans="1:12" x14ac:dyDescent="0.2">
      <c r="I48" s="4"/>
    </row>
    <row r="50" spans="1:10" x14ac:dyDescent="0.2">
      <c r="H50" s="2"/>
      <c r="J50" s="2"/>
    </row>
    <row r="52" spans="1:10" x14ac:dyDescent="0.2">
      <c r="A52" s="1" t="s">
        <v>82</v>
      </c>
      <c r="I52" s="4"/>
    </row>
    <row r="53" spans="1:10" x14ac:dyDescent="0.2">
      <c r="I53" s="4"/>
    </row>
    <row r="54" spans="1:10" x14ac:dyDescent="0.2">
      <c r="I54" s="4"/>
    </row>
    <row r="55" spans="1:10" x14ac:dyDescent="0.2">
      <c r="I55" s="4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25" workbookViewId="0">
      <selection activeCell="I47" sqref="I47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3.85546875" style="1" bestFit="1" customWidth="1"/>
    <col min="5" max="5" width="13.7109375" style="1" bestFit="1" customWidth="1"/>
    <col min="6" max="6" width="3.7109375" style="1" customWidth="1"/>
    <col min="7" max="7" width="24.42578125" style="1" customWidth="1"/>
    <col min="8" max="8" width="11.42578125" style="1"/>
    <col min="9" max="9" width="12.85546875" style="1" bestFit="1" customWidth="1"/>
    <col min="10" max="10" width="11.42578125" style="1"/>
    <col min="11" max="11" width="12.85546875" style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85546875" style="1" bestFit="1" customWidth="1"/>
    <col min="261" max="261" width="13.7109375" style="1" bestFit="1" customWidth="1"/>
    <col min="262" max="262" width="3.7109375" style="1" customWidth="1"/>
    <col min="263" max="263" width="24.42578125" style="1" customWidth="1"/>
    <col min="264" max="264" width="11.42578125" style="1"/>
    <col min="265" max="265" width="12.85546875" style="1" bestFit="1" customWidth="1"/>
    <col min="266" max="266" width="11.42578125" style="1"/>
    <col min="267" max="267" width="12.85546875" style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85546875" style="1" bestFit="1" customWidth="1"/>
    <col min="517" max="517" width="13.7109375" style="1" bestFit="1" customWidth="1"/>
    <col min="518" max="518" width="3.7109375" style="1" customWidth="1"/>
    <col min="519" max="519" width="24.42578125" style="1" customWidth="1"/>
    <col min="520" max="520" width="11.42578125" style="1"/>
    <col min="521" max="521" width="12.85546875" style="1" bestFit="1" customWidth="1"/>
    <col min="522" max="522" width="11.42578125" style="1"/>
    <col min="523" max="523" width="12.85546875" style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85546875" style="1" bestFit="1" customWidth="1"/>
    <col min="773" max="773" width="13.7109375" style="1" bestFit="1" customWidth="1"/>
    <col min="774" max="774" width="3.7109375" style="1" customWidth="1"/>
    <col min="775" max="775" width="24.42578125" style="1" customWidth="1"/>
    <col min="776" max="776" width="11.42578125" style="1"/>
    <col min="777" max="777" width="12.85546875" style="1" bestFit="1" customWidth="1"/>
    <col min="778" max="778" width="11.42578125" style="1"/>
    <col min="779" max="779" width="12.85546875" style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85546875" style="1" bestFit="1" customWidth="1"/>
    <col min="1029" max="1029" width="13.7109375" style="1" bestFit="1" customWidth="1"/>
    <col min="1030" max="1030" width="3.7109375" style="1" customWidth="1"/>
    <col min="1031" max="1031" width="24.42578125" style="1" customWidth="1"/>
    <col min="1032" max="1032" width="11.42578125" style="1"/>
    <col min="1033" max="1033" width="12.85546875" style="1" bestFit="1" customWidth="1"/>
    <col min="1034" max="1034" width="11.42578125" style="1"/>
    <col min="1035" max="1035" width="12.85546875" style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85546875" style="1" bestFit="1" customWidth="1"/>
    <col min="1285" max="1285" width="13.7109375" style="1" bestFit="1" customWidth="1"/>
    <col min="1286" max="1286" width="3.7109375" style="1" customWidth="1"/>
    <col min="1287" max="1287" width="24.42578125" style="1" customWidth="1"/>
    <col min="1288" max="1288" width="11.42578125" style="1"/>
    <col min="1289" max="1289" width="12.85546875" style="1" bestFit="1" customWidth="1"/>
    <col min="1290" max="1290" width="11.42578125" style="1"/>
    <col min="1291" max="1291" width="12.85546875" style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85546875" style="1" bestFit="1" customWidth="1"/>
    <col min="1541" max="1541" width="13.7109375" style="1" bestFit="1" customWidth="1"/>
    <col min="1542" max="1542" width="3.7109375" style="1" customWidth="1"/>
    <col min="1543" max="1543" width="24.42578125" style="1" customWidth="1"/>
    <col min="1544" max="1544" width="11.42578125" style="1"/>
    <col min="1545" max="1545" width="12.85546875" style="1" bestFit="1" customWidth="1"/>
    <col min="1546" max="1546" width="11.42578125" style="1"/>
    <col min="1547" max="1547" width="12.85546875" style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85546875" style="1" bestFit="1" customWidth="1"/>
    <col min="1797" max="1797" width="13.7109375" style="1" bestFit="1" customWidth="1"/>
    <col min="1798" max="1798" width="3.7109375" style="1" customWidth="1"/>
    <col min="1799" max="1799" width="24.42578125" style="1" customWidth="1"/>
    <col min="1800" max="1800" width="11.42578125" style="1"/>
    <col min="1801" max="1801" width="12.85546875" style="1" bestFit="1" customWidth="1"/>
    <col min="1802" max="1802" width="11.42578125" style="1"/>
    <col min="1803" max="1803" width="12.85546875" style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85546875" style="1" bestFit="1" customWidth="1"/>
    <col min="2053" max="2053" width="13.7109375" style="1" bestFit="1" customWidth="1"/>
    <col min="2054" max="2054" width="3.7109375" style="1" customWidth="1"/>
    <col min="2055" max="2055" width="24.42578125" style="1" customWidth="1"/>
    <col min="2056" max="2056" width="11.42578125" style="1"/>
    <col min="2057" max="2057" width="12.85546875" style="1" bestFit="1" customWidth="1"/>
    <col min="2058" max="2058" width="11.42578125" style="1"/>
    <col min="2059" max="2059" width="12.85546875" style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85546875" style="1" bestFit="1" customWidth="1"/>
    <col min="2309" max="2309" width="13.7109375" style="1" bestFit="1" customWidth="1"/>
    <col min="2310" max="2310" width="3.7109375" style="1" customWidth="1"/>
    <col min="2311" max="2311" width="24.42578125" style="1" customWidth="1"/>
    <col min="2312" max="2312" width="11.42578125" style="1"/>
    <col min="2313" max="2313" width="12.85546875" style="1" bestFit="1" customWidth="1"/>
    <col min="2314" max="2314" width="11.42578125" style="1"/>
    <col min="2315" max="2315" width="12.85546875" style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85546875" style="1" bestFit="1" customWidth="1"/>
    <col min="2565" max="2565" width="13.7109375" style="1" bestFit="1" customWidth="1"/>
    <col min="2566" max="2566" width="3.7109375" style="1" customWidth="1"/>
    <col min="2567" max="2567" width="24.42578125" style="1" customWidth="1"/>
    <col min="2568" max="2568" width="11.42578125" style="1"/>
    <col min="2569" max="2569" width="12.85546875" style="1" bestFit="1" customWidth="1"/>
    <col min="2570" max="2570" width="11.42578125" style="1"/>
    <col min="2571" max="2571" width="12.85546875" style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85546875" style="1" bestFit="1" customWidth="1"/>
    <col min="2821" max="2821" width="13.7109375" style="1" bestFit="1" customWidth="1"/>
    <col min="2822" max="2822" width="3.7109375" style="1" customWidth="1"/>
    <col min="2823" max="2823" width="24.42578125" style="1" customWidth="1"/>
    <col min="2824" max="2824" width="11.42578125" style="1"/>
    <col min="2825" max="2825" width="12.85546875" style="1" bestFit="1" customWidth="1"/>
    <col min="2826" max="2826" width="11.42578125" style="1"/>
    <col min="2827" max="2827" width="12.85546875" style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85546875" style="1" bestFit="1" customWidth="1"/>
    <col min="3077" max="3077" width="13.7109375" style="1" bestFit="1" customWidth="1"/>
    <col min="3078" max="3078" width="3.7109375" style="1" customWidth="1"/>
    <col min="3079" max="3079" width="24.42578125" style="1" customWidth="1"/>
    <col min="3080" max="3080" width="11.42578125" style="1"/>
    <col min="3081" max="3081" width="12.85546875" style="1" bestFit="1" customWidth="1"/>
    <col min="3082" max="3082" width="11.42578125" style="1"/>
    <col min="3083" max="3083" width="12.85546875" style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85546875" style="1" bestFit="1" customWidth="1"/>
    <col min="3333" max="3333" width="13.7109375" style="1" bestFit="1" customWidth="1"/>
    <col min="3334" max="3334" width="3.7109375" style="1" customWidth="1"/>
    <col min="3335" max="3335" width="24.42578125" style="1" customWidth="1"/>
    <col min="3336" max="3336" width="11.42578125" style="1"/>
    <col min="3337" max="3337" width="12.85546875" style="1" bestFit="1" customWidth="1"/>
    <col min="3338" max="3338" width="11.42578125" style="1"/>
    <col min="3339" max="3339" width="12.85546875" style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85546875" style="1" bestFit="1" customWidth="1"/>
    <col min="3589" max="3589" width="13.7109375" style="1" bestFit="1" customWidth="1"/>
    <col min="3590" max="3590" width="3.7109375" style="1" customWidth="1"/>
    <col min="3591" max="3591" width="24.42578125" style="1" customWidth="1"/>
    <col min="3592" max="3592" width="11.42578125" style="1"/>
    <col min="3593" max="3593" width="12.85546875" style="1" bestFit="1" customWidth="1"/>
    <col min="3594" max="3594" width="11.42578125" style="1"/>
    <col min="3595" max="3595" width="12.85546875" style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85546875" style="1" bestFit="1" customWidth="1"/>
    <col min="3845" max="3845" width="13.7109375" style="1" bestFit="1" customWidth="1"/>
    <col min="3846" max="3846" width="3.7109375" style="1" customWidth="1"/>
    <col min="3847" max="3847" width="24.42578125" style="1" customWidth="1"/>
    <col min="3848" max="3848" width="11.42578125" style="1"/>
    <col min="3849" max="3849" width="12.85546875" style="1" bestFit="1" customWidth="1"/>
    <col min="3850" max="3850" width="11.42578125" style="1"/>
    <col min="3851" max="3851" width="12.85546875" style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85546875" style="1" bestFit="1" customWidth="1"/>
    <col min="4101" max="4101" width="13.7109375" style="1" bestFit="1" customWidth="1"/>
    <col min="4102" max="4102" width="3.7109375" style="1" customWidth="1"/>
    <col min="4103" max="4103" width="24.42578125" style="1" customWidth="1"/>
    <col min="4104" max="4104" width="11.42578125" style="1"/>
    <col min="4105" max="4105" width="12.85546875" style="1" bestFit="1" customWidth="1"/>
    <col min="4106" max="4106" width="11.42578125" style="1"/>
    <col min="4107" max="4107" width="12.85546875" style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85546875" style="1" bestFit="1" customWidth="1"/>
    <col min="4357" max="4357" width="13.7109375" style="1" bestFit="1" customWidth="1"/>
    <col min="4358" max="4358" width="3.7109375" style="1" customWidth="1"/>
    <col min="4359" max="4359" width="24.42578125" style="1" customWidth="1"/>
    <col min="4360" max="4360" width="11.42578125" style="1"/>
    <col min="4361" max="4361" width="12.85546875" style="1" bestFit="1" customWidth="1"/>
    <col min="4362" max="4362" width="11.42578125" style="1"/>
    <col min="4363" max="4363" width="12.85546875" style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85546875" style="1" bestFit="1" customWidth="1"/>
    <col min="4613" max="4613" width="13.7109375" style="1" bestFit="1" customWidth="1"/>
    <col min="4614" max="4614" width="3.7109375" style="1" customWidth="1"/>
    <col min="4615" max="4615" width="24.42578125" style="1" customWidth="1"/>
    <col min="4616" max="4616" width="11.42578125" style="1"/>
    <col min="4617" max="4617" width="12.85546875" style="1" bestFit="1" customWidth="1"/>
    <col min="4618" max="4618" width="11.42578125" style="1"/>
    <col min="4619" max="4619" width="12.85546875" style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85546875" style="1" bestFit="1" customWidth="1"/>
    <col min="4869" max="4869" width="13.7109375" style="1" bestFit="1" customWidth="1"/>
    <col min="4870" max="4870" width="3.7109375" style="1" customWidth="1"/>
    <col min="4871" max="4871" width="24.42578125" style="1" customWidth="1"/>
    <col min="4872" max="4872" width="11.42578125" style="1"/>
    <col min="4873" max="4873" width="12.85546875" style="1" bestFit="1" customWidth="1"/>
    <col min="4874" max="4874" width="11.42578125" style="1"/>
    <col min="4875" max="4875" width="12.85546875" style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85546875" style="1" bestFit="1" customWidth="1"/>
    <col min="5125" max="5125" width="13.7109375" style="1" bestFit="1" customWidth="1"/>
    <col min="5126" max="5126" width="3.7109375" style="1" customWidth="1"/>
    <col min="5127" max="5127" width="24.42578125" style="1" customWidth="1"/>
    <col min="5128" max="5128" width="11.42578125" style="1"/>
    <col min="5129" max="5129" width="12.85546875" style="1" bestFit="1" customWidth="1"/>
    <col min="5130" max="5130" width="11.42578125" style="1"/>
    <col min="5131" max="5131" width="12.85546875" style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85546875" style="1" bestFit="1" customWidth="1"/>
    <col min="5381" max="5381" width="13.7109375" style="1" bestFit="1" customWidth="1"/>
    <col min="5382" max="5382" width="3.7109375" style="1" customWidth="1"/>
    <col min="5383" max="5383" width="24.42578125" style="1" customWidth="1"/>
    <col min="5384" max="5384" width="11.42578125" style="1"/>
    <col min="5385" max="5385" width="12.85546875" style="1" bestFit="1" customWidth="1"/>
    <col min="5386" max="5386" width="11.42578125" style="1"/>
    <col min="5387" max="5387" width="12.85546875" style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85546875" style="1" bestFit="1" customWidth="1"/>
    <col min="5637" max="5637" width="13.7109375" style="1" bestFit="1" customWidth="1"/>
    <col min="5638" max="5638" width="3.7109375" style="1" customWidth="1"/>
    <col min="5639" max="5639" width="24.42578125" style="1" customWidth="1"/>
    <col min="5640" max="5640" width="11.42578125" style="1"/>
    <col min="5641" max="5641" width="12.85546875" style="1" bestFit="1" customWidth="1"/>
    <col min="5642" max="5642" width="11.42578125" style="1"/>
    <col min="5643" max="5643" width="12.85546875" style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85546875" style="1" bestFit="1" customWidth="1"/>
    <col min="5893" max="5893" width="13.7109375" style="1" bestFit="1" customWidth="1"/>
    <col min="5894" max="5894" width="3.7109375" style="1" customWidth="1"/>
    <col min="5895" max="5895" width="24.42578125" style="1" customWidth="1"/>
    <col min="5896" max="5896" width="11.42578125" style="1"/>
    <col min="5897" max="5897" width="12.85546875" style="1" bestFit="1" customWidth="1"/>
    <col min="5898" max="5898" width="11.42578125" style="1"/>
    <col min="5899" max="5899" width="12.85546875" style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85546875" style="1" bestFit="1" customWidth="1"/>
    <col min="6149" max="6149" width="13.7109375" style="1" bestFit="1" customWidth="1"/>
    <col min="6150" max="6150" width="3.7109375" style="1" customWidth="1"/>
    <col min="6151" max="6151" width="24.42578125" style="1" customWidth="1"/>
    <col min="6152" max="6152" width="11.42578125" style="1"/>
    <col min="6153" max="6153" width="12.85546875" style="1" bestFit="1" customWidth="1"/>
    <col min="6154" max="6154" width="11.42578125" style="1"/>
    <col min="6155" max="6155" width="12.85546875" style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85546875" style="1" bestFit="1" customWidth="1"/>
    <col min="6405" max="6405" width="13.7109375" style="1" bestFit="1" customWidth="1"/>
    <col min="6406" max="6406" width="3.7109375" style="1" customWidth="1"/>
    <col min="6407" max="6407" width="24.42578125" style="1" customWidth="1"/>
    <col min="6408" max="6408" width="11.42578125" style="1"/>
    <col min="6409" max="6409" width="12.85546875" style="1" bestFit="1" customWidth="1"/>
    <col min="6410" max="6410" width="11.42578125" style="1"/>
    <col min="6411" max="6411" width="12.85546875" style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85546875" style="1" bestFit="1" customWidth="1"/>
    <col min="6661" max="6661" width="13.7109375" style="1" bestFit="1" customWidth="1"/>
    <col min="6662" max="6662" width="3.7109375" style="1" customWidth="1"/>
    <col min="6663" max="6663" width="24.42578125" style="1" customWidth="1"/>
    <col min="6664" max="6664" width="11.42578125" style="1"/>
    <col min="6665" max="6665" width="12.85546875" style="1" bestFit="1" customWidth="1"/>
    <col min="6666" max="6666" width="11.42578125" style="1"/>
    <col min="6667" max="6667" width="12.85546875" style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85546875" style="1" bestFit="1" customWidth="1"/>
    <col min="6917" max="6917" width="13.7109375" style="1" bestFit="1" customWidth="1"/>
    <col min="6918" max="6918" width="3.7109375" style="1" customWidth="1"/>
    <col min="6919" max="6919" width="24.42578125" style="1" customWidth="1"/>
    <col min="6920" max="6920" width="11.42578125" style="1"/>
    <col min="6921" max="6921" width="12.85546875" style="1" bestFit="1" customWidth="1"/>
    <col min="6922" max="6922" width="11.42578125" style="1"/>
    <col min="6923" max="6923" width="12.85546875" style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85546875" style="1" bestFit="1" customWidth="1"/>
    <col min="7173" max="7173" width="13.7109375" style="1" bestFit="1" customWidth="1"/>
    <col min="7174" max="7174" width="3.7109375" style="1" customWidth="1"/>
    <col min="7175" max="7175" width="24.42578125" style="1" customWidth="1"/>
    <col min="7176" max="7176" width="11.42578125" style="1"/>
    <col min="7177" max="7177" width="12.85546875" style="1" bestFit="1" customWidth="1"/>
    <col min="7178" max="7178" width="11.42578125" style="1"/>
    <col min="7179" max="7179" width="12.85546875" style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85546875" style="1" bestFit="1" customWidth="1"/>
    <col min="7429" max="7429" width="13.7109375" style="1" bestFit="1" customWidth="1"/>
    <col min="7430" max="7430" width="3.7109375" style="1" customWidth="1"/>
    <col min="7431" max="7431" width="24.42578125" style="1" customWidth="1"/>
    <col min="7432" max="7432" width="11.42578125" style="1"/>
    <col min="7433" max="7433" width="12.85546875" style="1" bestFit="1" customWidth="1"/>
    <col min="7434" max="7434" width="11.42578125" style="1"/>
    <col min="7435" max="7435" width="12.85546875" style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85546875" style="1" bestFit="1" customWidth="1"/>
    <col min="7685" max="7685" width="13.7109375" style="1" bestFit="1" customWidth="1"/>
    <col min="7686" max="7686" width="3.7109375" style="1" customWidth="1"/>
    <col min="7687" max="7687" width="24.42578125" style="1" customWidth="1"/>
    <col min="7688" max="7688" width="11.42578125" style="1"/>
    <col min="7689" max="7689" width="12.85546875" style="1" bestFit="1" customWidth="1"/>
    <col min="7690" max="7690" width="11.42578125" style="1"/>
    <col min="7691" max="7691" width="12.85546875" style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85546875" style="1" bestFit="1" customWidth="1"/>
    <col min="7941" max="7941" width="13.7109375" style="1" bestFit="1" customWidth="1"/>
    <col min="7942" max="7942" width="3.7109375" style="1" customWidth="1"/>
    <col min="7943" max="7943" width="24.42578125" style="1" customWidth="1"/>
    <col min="7944" max="7944" width="11.42578125" style="1"/>
    <col min="7945" max="7945" width="12.85546875" style="1" bestFit="1" customWidth="1"/>
    <col min="7946" max="7946" width="11.42578125" style="1"/>
    <col min="7947" max="7947" width="12.85546875" style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85546875" style="1" bestFit="1" customWidth="1"/>
    <col min="8197" max="8197" width="13.7109375" style="1" bestFit="1" customWidth="1"/>
    <col min="8198" max="8198" width="3.7109375" style="1" customWidth="1"/>
    <col min="8199" max="8199" width="24.42578125" style="1" customWidth="1"/>
    <col min="8200" max="8200" width="11.42578125" style="1"/>
    <col min="8201" max="8201" width="12.85546875" style="1" bestFit="1" customWidth="1"/>
    <col min="8202" max="8202" width="11.42578125" style="1"/>
    <col min="8203" max="8203" width="12.85546875" style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85546875" style="1" bestFit="1" customWidth="1"/>
    <col min="8453" max="8453" width="13.7109375" style="1" bestFit="1" customWidth="1"/>
    <col min="8454" max="8454" width="3.7109375" style="1" customWidth="1"/>
    <col min="8455" max="8455" width="24.42578125" style="1" customWidth="1"/>
    <col min="8456" max="8456" width="11.42578125" style="1"/>
    <col min="8457" max="8457" width="12.85546875" style="1" bestFit="1" customWidth="1"/>
    <col min="8458" max="8458" width="11.42578125" style="1"/>
    <col min="8459" max="8459" width="12.85546875" style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85546875" style="1" bestFit="1" customWidth="1"/>
    <col min="8709" max="8709" width="13.7109375" style="1" bestFit="1" customWidth="1"/>
    <col min="8710" max="8710" width="3.7109375" style="1" customWidth="1"/>
    <col min="8711" max="8711" width="24.42578125" style="1" customWidth="1"/>
    <col min="8712" max="8712" width="11.42578125" style="1"/>
    <col min="8713" max="8713" width="12.85546875" style="1" bestFit="1" customWidth="1"/>
    <col min="8714" max="8714" width="11.42578125" style="1"/>
    <col min="8715" max="8715" width="12.85546875" style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85546875" style="1" bestFit="1" customWidth="1"/>
    <col min="8965" max="8965" width="13.7109375" style="1" bestFit="1" customWidth="1"/>
    <col min="8966" max="8966" width="3.7109375" style="1" customWidth="1"/>
    <col min="8967" max="8967" width="24.42578125" style="1" customWidth="1"/>
    <col min="8968" max="8968" width="11.42578125" style="1"/>
    <col min="8969" max="8969" width="12.85546875" style="1" bestFit="1" customWidth="1"/>
    <col min="8970" max="8970" width="11.42578125" style="1"/>
    <col min="8971" max="8971" width="12.85546875" style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85546875" style="1" bestFit="1" customWidth="1"/>
    <col min="9221" max="9221" width="13.7109375" style="1" bestFit="1" customWidth="1"/>
    <col min="9222" max="9222" width="3.7109375" style="1" customWidth="1"/>
    <col min="9223" max="9223" width="24.42578125" style="1" customWidth="1"/>
    <col min="9224" max="9224" width="11.42578125" style="1"/>
    <col min="9225" max="9225" width="12.85546875" style="1" bestFit="1" customWidth="1"/>
    <col min="9226" max="9226" width="11.42578125" style="1"/>
    <col min="9227" max="9227" width="12.85546875" style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85546875" style="1" bestFit="1" customWidth="1"/>
    <col min="9477" max="9477" width="13.7109375" style="1" bestFit="1" customWidth="1"/>
    <col min="9478" max="9478" width="3.7109375" style="1" customWidth="1"/>
    <col min="9479" max="9479" width="24.42578125" style="1" customWidth="1"/>
    <col min="9480" max="9480" width="11.42578125" style="1"/>
    <col min="9481" max="9481" width="12.85546875" style="1" bestFit="1" customWidth="1"/>
    <col min="9482" max="9482" width="11.42578125" style="1"/>
    <col min="9483" max="9483" width="12.85546875" style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85546875" style="1" bestFit="1" customWidth="1"/>
    <col min="9733" max="9733" width="13.7109375" style="1" bestFit="1" customWidth="1"/>
    <col min="9734" max="9734" width="3.7109375" style="1" customWidth="1"/>
    <col min="9735" max="9735" width="24.42578125" style="1" customWidth="1"/>
    <col min="9736" max="9736" width="11.42578125" style="1"/>
    <col min="9737" max="9737" width="12.85546875" style="1" bestFit="1" customWidth="1"/>
    <col min="9738" max="9738" width="11.42578125" style="1"/>
    <col min="9739" max="9739" width="12.85546875" style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85546875" style="1" bestFit="1" customWidth="1"/>
    <col min="9989" max="9989" width="13.7109375" style="1" bestFit="1" customWidth="1"/>
    <col min="9990" max="9990" width="3.7109375" style="1" customWidth="1"/>
    <col min="9991" max="9991" width="24.42578125" style="1" customWidth="1"/>
    <col min="9992" max="9992" width="11.42578125" style="1"/>
    <col min="9993" max="9993" width="12.85546875" style="1" bestFit="1" customWidth="1"/>
    <col min="9994" max="9994" width="11.42578125" style="1"/>
    <col min="9995" max="9995" width="12.85546875" style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85546875" style="1" bestFit="1" customWidth="1"/>
    <col min="10245" max="10245" width="13.7109375" style="1" bestFit="1" customWidth="1"/>
    <col min="10246" max="10246" width="3.7109375" style="1" customWidth="1"/>
    <col min="10247" max="10247" width="24.42578125" style="1" customWidth="1"/>
    <col min="10248" max="10248" width="11.42578125" style="1"/>
    <col min="10249" max="10249" width="12.85546875" style="1" bestFit="1" customWidth="1"/>
    <col min="10250" max="10250" width="11.42578125" style="1"/>
    <col min="10251" max="10251" width="12.85546875" style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85546875" style="1" bestFit="1" customWidth="1"/>
    <col min="10501" max="10501" width="13.7109375" style="1" bestFit="1" customWidth="1"/>
    <col min="10502" max="10502" width="3.7109375" style="1" customWidth="1"/>
    <col min="10503" max="10503" width="24.42578125" style="1" customWidth="1"/>
    <col min="10504" max="10504" width="11.42578125" style="1"/>
    <col min="10505" max="10505" width="12.85546875" style="1" bestFit="1" customWidth="1"/>
    <col min="10506" max="10506" width="11.42578125" style="1"/>
    <col min="10507" max="10507" width="12.85546875" style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85546875" style="1" bestFit="1" customWidth="1"/>
    <col min="10757" max="10757" width="13.7109375" style="1" bestFit="1" customWidth="1"/>
    <col min="10758" max="10758" width="3.7109375" style="1" customWidth="1"/>
    <col min="10759" max="10759" width="24.42578125" style="1" customWidth="1"/>
    <col min="10760" max="10760" width="11.42578125" style="1"/>
    <col min="10761" max="10761" width="12.85546875" style="1" bestFit="1" customWidth="1"/>
    <col min="10762" max="10762" width="11.42578125" style="1"/>
    <col min="10763" max="10763" width="12.85546875" style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85546875" style="1" bestFit="1" customWidth="1"/>
    <col min="11013" max="11013" width="13.7109375" style="1" bestFit="1" customWidth="1"/>
    <col min="11014" max="11014" width="3.7109375" style="1" customWidth="1"/>
    <col min="11015" max="11015" width="24.42578125" style="1" customWidth="1"/>
    <col min="11016" max="11016" width="11.42578125" style="1"/>
    <col min="11017" max="11017" width="12.85546875" style="1" bestFit="1" customWidth="1"/>
    <col min="11018" max="11018" width="11.42578125" style="1"/>
    <col min="11019" max="11019" width="12.85546875" style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85546875" style="1" bestFit="1" customWidth="1"/>
    <col min="11269" max="11269" width="13.7109375" style="1" bestFit="1" customWidth="1"/>
    <col min="11270" max="11270" width="3.7109375" style="1" customWidth="1"/>
    <col min="11271" max="11271" width="24.42578125" style="1" customWidth="1"/>
    <col min="11272" max="11272" width="11.42578125" style="1"/>
    <col min="11273" max="11273" width="12.85546875" style="1" bestFit="1" customWidth="1"/>
    <col min="11274" max="11274" width="11.42578125" style="1"/>
    <col min="11275" max="11275" width="12.85546875" style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85546875" style="1" bestFit="1" customWidth="1"/>
    <col min="11525" max="11525" width="13.7109375" style="1" bestFit="1" customWidth="1"/>
    <col min="11526" max="11526" width="3.7109375" style="1" customWidth="1"/>
    <col min="11527" max="11527" width="24.42578125" style="1" customWidth="1"/>
    <col min="11528" max="11528" width="11.42578125" style="1"/>
    <col min="11529" max="11529" width="12.85546875" style="1" bestFit="1" customWidth="1"/>
    <col min="11530" max="11530" width="11.42578125" style="1"/>
    <col min="11531" max="11531" width="12.85546875" style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85546875" style="1" bestFit="1" customWidth="1"/>
    <col min="11781" max="11781" width="13.7109375" style="1" bestFit="1" customWidth="1"/>
    <col min="11782" max="11782" width="3.7109375" style="1" customWidth="1"/>
    <col min="11783" max="11783" width="24.42578125" style="1" customWidth="1"/>
    <col min="11784" max="11784" width="11.42578125" style="1"/>
    <col min="11785" max="11785" width="12.85546875" style="1" bestFit="1" customWidth="1"/>
    <col min="11786" max="11786" width="11.42578125" style="1"/>
    <col min="11787" max="11787" width="12.85546875" style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85546875" style="1" bestFit="1" customWidth="1"/>
    <col min="12037" max="12037" width="13.7109375" style="1" bestFit="1" customWidth="1"/>
    <col min="12038" max="12038" width="3.7109375" style="1" customWidth="1"/>
    <col min="12039" max="12039" width="24.42578125" style="1" customWidth="1"/>
    <col min="12040" max="12040" width="11.42578125" style="1"/>
    <col min="12041" max="12041" width="12.85546875" style="1" bestFit="1" customWidth="1"/>
    <col min="12042" max="12042" width="11.42578125" style="1"/>
    <col min="12043" max="12043" width="12.85546875" style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85546875" style="1" bestFit="1" customWidth="1"/>
    <col min="12293" max="12293" width="13.7109375" style="1" bestFit="1" customWidth="1"/>
    <col min="12294" max="12294" width="3.7109375" style="1" customWidth="1"/>
    <col min="12295" max="12295" width="24.42578125" style="1" customWidth="1"/>
    <col min="12296" max="12296" width="11.42578125" style="1"/>
    <col min="12297" max="12297" width="12.85546875" style="1" bestFit="1" customWidth="1"/>
    <col min="12298" max="12298" width="11.42578125" style="1"/>
    <col min="12299" max="12299" width="12.85546875" style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85546875" style="1" bestFit="1" customWidth="1"/>
    <col min="12549" max="12549" width="13.7109375" style="1" bestFit="1" customWidth="1"/>
    <col min="12550" max="12550" width="3.7109375" style="1" customWidth="1"/>
    <col min="12551" max="12551" width="24.42578125" style="1" customWidth="1"/>
    <col min="12552" max="12552" width="11.42578125" style="1"/>
    <col min="12553" max="12553" width="12.85546875" style="1" bestFit="1" customWidth="1"/>
    <col min="12554" max="12554" width="11.42578125" style="1"/>
    <col min="12555" max="12555" width="12.85546875" style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85546875" style="1" bestFit="1" customWidth="1"/>
    <col min="12805" max="12805" width="13.7109375" style="1" bestFit="1" customWidth="1"/>
    <col min="12806" max="12806" width="3.7109375" style="1" customWidth="1"/>
    <col min="12807" max="12807" width="24.42578125" style="1" customWidth="1"/>
    <col min="12808" max="12808" width="11.42578125" style="1"/>
    <col min="12809" max="12809" width="12.85546875" style="1" bestFit="1" customWidth="1"/>
    <col min="12810" max="12810" width="11.42578125" style="1"/>
    <col min="12811" max="12811" width="12.85546875" style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85546875" style="1" bestFit="1" customWidth="1"/>
    <col min="13061" max="13061" width="13.7109375" style="1" bestFit="1" customWidth="1"/>
    <col min="13062" max="13062" width="3.7109375" style="1" customWidth="1"/>
    <col min="13063" max="13063" width="24.42578125" style="1" customWidth="1"/>
    <col min="13064" max="13064" width="11.42578125" style="1"/>
    <col min="13065" max="13065" width="12.85546875" style="1" bestFit="1" customWidth="1"/>
    <col min="13066" max="13066" width="11.42578125" style="1"/>
    <col min="13067" max="13067" width="12.85546875" style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85546875" style="1" bestFit="1" customWidth="1"/>
    <col min="13317" max="13317" width="13.7109375" style="1" bestFit="1" customWidth="1"/>
    <col min="13318" max="13318" width="3.7109375" style="1" customWidth="1"/>
    <col min="13319" max="13319" width="24.42578125" style="1" customWidth="1"/>
    <col min="13320" max="13320" width="11.42578125" style="1"/>
    <col min="13321" max="13321" width="12.85546875" style="1" bestFit="1" customWidth="1"/>
    <col min="13322" max="13322" width="11.42578125" style="1"/>
    <col min="13323" max="13323" width="12.85546875" style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85546875" style="1" bestFit="1" customWidth="1"/>
    <col min="13573" max="13573" width="13.7109375" style="1" bestFit="1" customWidth="1"/>
    <col min="13574" max="13574" width="3.7109375" style="1" customWidth="1"/>
    <col min="13575" max="13575" width="24.42578125" style="1" customWidth="1"/>
    <col min="13576" max="13576" width="11.42578125" style="1"/>
    <col min="13577" max="13577" width="12.85546875" style="1" bestFit="1" customWidth="1"/>
    <col min="13578" max="13578" width="11.42578125" style="1"/>
    <col min="13579" max="13579" width="12.85546875" style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85546875" style="1" bestFit="1" customWidth="1"/>
    <col min="13829" max="13829" width="13.7109375" style="1" bestFit="1" customWidth="1"/>
    <col min="13830" max="13830" width="3.7109375" style="1" customWidth="1"/>
    <col min="13831" max="13831" width="24.42578125" style="1" customWidth="1"/>
    <col min="13832" max="13832" width="11.42578125" style="1"/>
    <col min="13833" max="13833" width="12.85546875" style="1" bestFit="1" customWidth="1"/>
    <col min="13834" max="13834" width="11.42578125" style="1"/>
    <col min="13835" max="13835" width="12.85546875" style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85546875" style="1" bestFit="1" customWidth="1"/>
    <col min="14085" max="14085" width="13.7109375" style="1" bestFit="1" customWidth="1"/>
    <col min="14086" max="14086" width="3.7109375" style="1" customWidth="1"/>
    <col min="14087" max="14087" width="24.42578125" style="1" customWidth="1"/>
    <col min="14088" max="14088" width="11.42578125" style="1"/>
    <col min="14089" max="14089" width="12.85546875" style="1" bestFit="1" customWidth="1"/>
    <col min="14090" max="14090" width="11.42578125" style="1"/>
    <col min="14091" max="14091" width="12.85546875" style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85546875" style="1" bestFit="1" customWidth="1"/>
    <col min="14341" max="14341" width="13.7109375" style="1" bestFit="1" customWidth="1"/>
    <col min="14342" max="14342" width="3.7109375" style="1" customWidth="1"/>
    <col min="14343" max="14343" width="24.42578125" style="1" customWidth="1"/>
    <col min="14344" max="14344" width="11.42578125" style="1"/>
    <col min="14345" max="14345" width="12.85546875" style="1" bestFit="1" customWidth="1"/>
    <col min="14346" max="14346" width="11.42578125" style="1"/>
    <col min="14347" max="14347" width="12.85546875" style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85546875" style="1" bestFit="1" customWidth="1"/>
    <col min="14597" max="14597" width="13.7109375" style="1" bestFit="1" customWidth="1"/>
    <col min="14598" max="14598" width="3.7109375" style="1" customWidth="1"/>
    <col min="14599" max="14599" width="24.42578125" style="1" customWidth="1"/>
    <col min="14600" max="14600" width="11.42578125" style="1"/>
    <col min="14601" max="14601" width="12.85546875" style="1" bestFit="1" customWidth="1"/>
    <col min="14602" max="14602" width="11.42578125" style="1"/>
    <col min="14603" max="14603" width="12.85546875" style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85546875" style="1" bestFit="1" customWidth="1"/>
    <col min="14853" max="14853" width="13.7109375" style="1" bestFit="1" customWidth="1"/>
    <col min="14854" max="14854" width="3.7109375" style="1" customWidth="1"/>
    <col min="14855" max="14855" width="24.42578125" style="1" customWidth="1"/>
    <col min="14856" max="14856" width="11.42578125" style="1"/>
    <col min="14857" max="14857" width="12.85546875" style="1" bestFit="1" customWidth="1"/>
    <col min="14858" max="14858" width="11.42578125" style="1"/>
    <col min="14859" max="14859" width="12.85546875" style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85546875" style="1" bestFit="1" customWidth="1"/>
    <col min="15109" max="15109" width="13.7109375" style="1" bestFit="1" customWidth="1"/>
    <col min="15110" max="15110" width="3.7109375" style="1" customWidth="1"/>
    <col min="15111" max="15111" width="24.42578125" style="1" customWidth="1"/>
    <col min="15112" max="15112" width="11.42578125" style="1"/>
    <col min="15113" max="15113" width="12.85546875" style="1" bestFit="1" customWidth="1"/>
    <col min="15114" max="15114" width="11.42578125" style="1"/>
    <col min="15115" max="15115" width="12.85546875" style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85546875" style="1" bestFit="1" customWidth="1"/>
    <col min="15365" max="15365" width="13.7109375" style="1" bestFit="1" customWidth="1"/>
    <col min="15366" max="15366" width="3.7109375" style="1" customWidth="1"/>
    <col min="15367" max="15367" width="24.42578125" style="1" customWidth="1"/>
    <col min="15368" max="15368" width="11.42578125" style="1"/>
    <col min="15369" max="15369" width="12.85546875" style="1" bestFit="1" customWidth="1"/>
    <col min="15370" max="15370" width="11.42578125" style="1"/>
    <col min="15371" max="15371" width="12.85546875" style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85546875" style="1" bestFit="1" customWidth="1"/>
    <col min="15621" max="15621" width="13.7109375" style="1" bestFit="1" customWidth="1"/>
    <col min="15622" max="15622" width="3.7109375" style="1" customWidth="1"/>
    <col min="15623" max="15623" width="24.42578125" style="1" customWidth="1"/>
    <col min="15624" max="15624" width="11.42578125" style="1"/>
    <col min="15625" max="15625" width="12.85546875" style="1" bestFit="1" customWidth="1"/>
    <col min="15626" max="15626" width="11.42578125" style="1"/>
    <col min="15627" max="15627" width="12.85546875" style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85546875" style="1" bestFit="1" customWidth="1"/>
    <col min="15877" max="15877" width="13.7109375" style="1" bestFit="1" customWidth="1"/>
    <col min="15878" max="15878" width="3.7109375" style="1" customWidth="1"/>
    <col min="15879" max="15879" width="24.42578125" style="1" customWidth="1"/>
    <col min="15880" max="15880" width="11.42578125" style="1"/>
    <col min="15881" max="15881" width="12.85546875" style="1" bestFit="1" customWidth="1"/>
    <col min="15882" max="15882" width="11.42578125" style="1"/>
    <col min="15883" max="15883" width="12.85546875" style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85546875" style="1" bestFit="1" customWidth="1"/>
    <col min="16133" max="16133" width="13.7109375" style="1" bestFit="1" customWidth="1"/>
    <col min="16134" max="16134" width="3.7109375" style="1" customWidth="1"/>
    <col min="16135" max="16135" width="24.42578125" style="1" customWidth="1"/>
    <col min="16136" max="16136" width="11.42578125" style="1"/>
    <col min="16137" max="16137" width="12.85546875" style="1" bestFit="1" customWidth="1"/>
    <col min="16138" max="16138" width="11.42578125" style="1"/>
    <col min="16139" max="16139" width="12.85546875" style="1" customWidth="1"/>
    <col min="16140" max="16384" width="11.42578125" style="1"/>
  </cols>
  <sheetData>
    <row r="1" spans="1:13" x14ac:dyDescent="0.2">
      <c r="A1" s="1" t="s">
        <v>0</v>
      </c>
      <c r="J1" s="1" t="s">
        <v>83</v>
      </c>
      <c r="K1" s="1">
        <v>2021</v>
      </c>
    </row>
    <row r="2" spans="1:13" x14ac:dyDescent="0.2">
      <c r="A2" s="1" t="s">
        <v>2</v>
      </c>
      <c r="D2" s="2">
        <v>44439</v>
      </c>
    </row>
    <row r="4" spans="1:13" x14ac:dyDescent="0.2">
      <c r="A4" s="3" t="s">
        <v>3</v>
      </c>
      <c r="C4" s="2">
        <v>44409</v>
      </c>
      <c r="D4" s="4"/>
      <c r="E4" s="4">
        <f>'[1]I HCD julio'!I40</f>
        <v>33410425.923999995</v>
      </c>
      <c r="G4" s="3" t="s">
        <v>4</v>
      </c>
    </row>
    <row r="5" spans="1:13" x14ac:dyDescent="0.2">
      <c r="C5" s="2"/>
      <c r="D5" s="4"/>
      <c r="E5" s="4"/>
    </row>
    <row r="6" spans="1:13" x14ac:dyDescent="0.2">
      <c r="A6" s="3" t="s">
        <v>5</v>
      </c>
    </row>
    <row r="7" spans="1:13" x14ac:dyDescent="0.2">
      <c r="A7" s="3" t="s">
        <v>6</v>
      </c>
      <c r="E7" s="4"/>
    </row>
    <row r="8" spans="1:13" x14ac:dyDescent="0.2">
      <c r="A8" s="1" t="s">
        <v>7</v>
      </c>
      <c r="D8" s="5">
        <f>[1]INGRESOS!N16</f>
        <v>92738.44</v>
      </c>
      <c r="J8" s="4"/>
    </row>
    <row r="9" spans="1:13" x14ac:dyDescent="0.2">
      <c r="A9" s="1" t="s">
        <v>8</v>
      </c>
      <c r="D9" s="5">
        <f>[1]INGRESOS!N17</f>
        <v>605066.08000000019</v>
      </c>
      <c r="G9" s="1" t="s">
        <v>9</v>
      </c>
      <c r="I9" s="4">
        <f>'[1]ord pago'!M3160</f>
        <v>5525335.4500000002</v>
      </c>
    </row>
    <row r="10" spans="1:13" x14ac:dyDescent="0.2">
      <c r="A10" s="1" t="s">
        <v>10</v>
      </c>
      <c r="D10" s="5">
        <f>[1]INGRESOS!N18</f>
        <v>4200</v>
      </c>
      <c r="G10" s="1" t="s">
        <v>11</v>
      </c>
      <c r="I10" s="4">
        <f>'[1]ord pago'!M3162-0.01</f>
        <v>5521322.6200000001</v>
      </c>
      <c r="M10" s="1" t="s">
        <v>84</v>
      </c>
    </row>
    <row r="11" spans="1:13" x14ac:dyDescent="0.2">
      <c r="A11" s="1" t="s">
        <v>12</v>
      </c>
      <c r="D11" s="5">
        <f>[1]INGRESOS!N19</f>
        <v>45350</v>
      </c>
      <c r="G11" s="1" t="s">
        <v>13</v>
      </c>
      <c r="I11" s="4">
        <f>'[1]ord pago'!M3165</f>
        <v>0</v>
      </c>
    </row>
    <row r="12" spans="1:13" x14ac:dyDescent="0.2">
      <c r="A12" s="1" t="s">
        <v>14</v>
      </c>
      <c r="D12" s="5">
        <f>[1]INGRESOS!N20</f>
        <v>0</v>
      </c>
      <c r="G12" s="1" t="s">
        <v>15</v>
      </c>
      <c r="I12" s="4">
        <f>'[1]ord pago'!M3166</f>
        <v>476758.05</v>
      </c>
    </row>
    <row r="13" spans="1:13" x14ac:dyDescent="0.2">
      <c r="A13" s="1" t="s">
        <v>16</v>
      </c>
      <c r="D13" s="5">
        <f>[1]INGRESOS!N21</f>
        <v>0</v>
      </c>
      <c r="G13" s="1" t="s">
        <v>17</v>
      </c>
      <c r="I13" s="4">
        <f>'[1]ord pago'!M3168</f>
        <v>141040</v>
      </c>
    </row>
    <row r="14" spans="1:13" x14ac:dyDescent="0.2">
      <c r="A14" s="1" t="s">
        <v>18</v>
      </c>
      <c r="D14" s="5">
        <f>[1]INGRESOS!N22</f>
        <v>800</v>
      </c>
      <c r="G14" s="1" t="s">
        <v>19</v>
      </c>
      <c r="I14" s="4">
        <f>'[1]ord pago'!M3169</f>
        <v>7559331.3200000003</v>
      </c>
    </row>
    <row r="15" spans="1:13" x14ac:dyDescent="0.2">
      <c r="A15" s="1" t="s">
        <v>20</v>
      </c>
      <c r="D15" s="5">
        <f>[1]INGRESOS!N23</f>
        <v>48406</v>
      </c>
      <c r="G15" s="1" t="s">
        <v>21</v>
      </c>
      <c r="I15" s="4">
        <f>'[1]ord pago'!M3170</f>
        <v>0</v>
      </c>
      <c r="J15" s="7"/>
      <c r="K15" s="8"/>
    </row>
    <row r="16" spans="1:13" x14ac:dyDescent="0.2">
      <c r="A16" s="1" t="s">
        <v>22</v>
      </c>
      <c r="D16" s="5">
        <f>[1]INGRESOS!N24</f>
        <v>0</v>
      </c>
      <c r="G16" s="1" t="s">
        <v>23</v>
      </c>
      <c r="I16" s="9">
        <f>SUM(I9:I15)</f>
        <v>19223787.440000001</v>
      </c>
      <c r="J16" s="10"/>
      <c r="K16" s="9">
        <f>I16</f>
        <v>19223787.440000001</v>
      </c>
    </row>
    <row r="17" spans="1:12" x14ac:dyDescent="0.2">
      <c r="A17" s="1" t="s">
        <v>24</v>
      </c>
      <c r="D17" s="5">
        <f>[1]INGRESOS!N25</f>
        <v>76300</v>
      </c>
      <c r="G17" s="3"/>
    </row>
    <row r="18" spans="1:12" x14ac:dyDescent="0.2">
      <c r="A18" s="1" t="s">
        <v>25</v>
      </c>
      <c r="D18" s="5">
        <f>[1]INGRESOS!N26</f>
        <v>82987.229999999981</v>
      </c>
      <c r="G18" s="3" t="s">
        <v>5</v>
      </c>
    </row>
    <row r="19" spans="1:12" x14ac:dyDescent="0.2">
      <c r="A19" s="1" t="s">
        <v>26</v>
      </c>
      <c r="D19" s="5">
        <f>[1]INGRESOS!N27</f>
        <v>216888.24</v>
      </c>
      <c r="G19" s="1" t="s">
        <v>27</v>
      </c>
      <c r="K19" s="4">
        <f>'[1]ord pago'!M3171-K20</f>
        <v>1684762.7</v>
      </c>
    </row>
    <row r="20" spans="1:12" x14ac:dyDescent="0.2">
      <c r="A20" s="1" t="s">
        <v>28</v>
      </c>
      <c r="D20" s="5">
        <f>[1]INGRESOS!N28</f>
        <v>42305.49</v>
      </c>
      <c r="G20" s="1" t="s">
        <v>29</v>
      </c>
      <c r="K20" s="4">
        <v>0</v>
      </c>
    </row>
    <row r="21" spans="1:12" x14ac:dyDescent="0.2">
      <c r="A21" s="1" t="s">
        <v>30</v>
      </c>
      <c r="D21" s="5">
        <f>[1]INGRESOS!N29</f>
        <v>31350</v>
      </c>
      <c r="G21" s="1" t="s">
        <v>31</v>
      </c>
      <c r="K21" s="9">
        <f>+K16+K19+K20</f>
        <v>20908550.140000001</v>
      </c>
    </row>
    <row r="22" spans="1:12" x14ac:dyDescent="0.2">
      <c r="A22" s="1" t="s">
        <v>32</v>
      </c>
      <c r="D22" s="5">
        <f>[1]INGRESOS!N30</f>
        <v>11100</v>
      </c>
      <c r="K22" s="11"/>
    </row>
    <row r="23" spans="1:12" x14ac:dyDescent="0.2">
      <c r="A23" s="1" t="s">
        <v>33</v>
      </c>
      <c r="D23" s="5">
        <f>[1]INGRESOS!N31</f>
        <v>0</v>
      </c>
      <c r="G23" s="3" t="s">
        <v>35</v>
      </c>
      <c r="H23" s="12" t="s">
        <v>36</v>
      </c>
      <c r="I23" s="12">
        <f>D2</f>
        <v>44439</v>
      </c>
    </row>
    <row r="24" spans="1:12" x14ac:dyDescent="0.2">
      <c r="A24" s="1" t="s">
        <v>34</v>
      </c>
      <c r="D24" s="5">
        <f>[1]INGRESOS!N32</f>
        <v>469279.87</v>
      </c>
      <c r="G24" s="1" t="s">
        <v>38</v>
      </c>
      <c r="I24" s="4">
        <v>83850.17</v>
      </c>
      <c r="K24" s="4"/>
    </row>
    <row r="25" spans="1:12" x14ac:dyDescent="0.2">
      <c r="A25" s="1" t="s">
        <v>37</v>
      </c>
      <c r="D25" s="5">
        <f>[1]INGRESOS!N33</f>
        <v>39500.14</v>
      </c>
      <c r="G25" s="1" t="s">
        <v>40</v>
      </c>
      <c r="I25" s="4">
        <v>15000</v>
      </c>
      <c r="K25" s="4"/>
    </row>
    <row r="26" spans="1:12" x14ac:dyDescent="0.2">
      <c r="A26" s="1" t="s">
        <v>39</v>
      </c>
      <c r="D26" s="5">
        <f>[1]INGRESOS!N34</f>
        <v>37158.269999999997</v>
      </c>
      <c r="G26" s="1" t="s">
        <v>42</v>
      </c>
      <c r="I26" s="4">
        <v>5000</v>
      </c>
      <c r="K26" s="4"/>
    </row>
    <row r="27" spans="1:12" x14ac:dyDescent="0.2">
      <c r="A27" s="1" t="s">
        <v>41</v>
      </c>
      <c r="D27" s="5">
        <f>[1]INGRESOS!N35</f>
        <v>135158.69</v>
      </c>
      <c r="G27" s="1" t="s">
        <v>44</v>
      </c>
      <c r="I27" s="4">
        <f>(8783657.3+5539.2)-3842008</f>
        <v>4947188.5</v>
      </c>
      <c r="K27" s="4"/>
      <c r="L27" s="4"/>
    </row>
    <row r="28" spans="1:12" x14ac:dyDescent="0.2">
      <c r="A28" s="1" t="s">
        <v>43</v>
      </c>
      <c r="D28" s="5">
        <v>0</v>
      </c>
      <c r="G28" s="1" t="s">
        <v>46</v>
      </c>
      <c r="I28" s="4">
        <v>73999.98</v>
      </c>
      <c r="K28" s="4"/>
    </row>
    <row r="29" spans="1:12" x14ac:dyDescent="0.2">
      <c r="A29" s="1" t="s">
        <v>45</v>
      </c>
      <c r="D29" s="5">
        <f>[1]INGRESOS!N39</f>
        <v>462452.81</v>
      </c>
      <c r="G29" s="1" t="s">
        <v>48</v>
      </c>
      <c r="I29" s="4">
        <v>6036.36</v>
      </c>
      <c r="K29" s="4"/>
    </row>
    <row r="30" spans="1:12" x14ac:dyDescent="0.2">
      <c r="A30" s="1" t="s">
        <v>47</v>
      </c>
      <c r="D30" s="5">
        <f>[1]INGRESOS!N40</f>
        <v>46902.85</v>
      </c>
      <c r="G30" s="1" t="s">
        <v>50</v>
      </c>
      <c r="I30" s="11">
        <v>8209.27</v>
      </c>
      <c r="K30" s="4"/>
    </row>
    <row r="31" spans="1:12" x14ac:dyDescent="0.2">
      <c r="A31" s="1" t="s">
        <v>49</v>
      </c>
      <c r="D31" s="5">
        <f>[1]INGRESOS!N41</f>
        <v>661369.84</v>
      </c>
      <c r="G31" s="1" t="s">
        <v>52</v>
      </c>
      <c r="I31" s="11">
        <v>846806.2</v>
      </c>
      <c r="J31" s="13"/>
      <c r="K31" s="4"/>
    </row>
    <row r="32" spans="1:12" x14ac:dyDescent="0.2">
      <c r="A32" s="1" t="s">
        <v>53</v>
      </c>
      <c r="D32" s="6">
        <f>[1]INGRESOS!N52</f>
        <v>90000</v>
      </c>
      <c r="G32" s="1" t="s">
        <v>54</v>
      </c>
      <c r="I32" s="11">
        <v>5774.97</v>
      </c>
      <c r="J32" s="13"/>
      <c r="K32" s="4"/>
    </row>
    <row r="33" spans="1:11" x14ac:dyDescent="0.2">
      <c r="A33" s="1" t="s">
        <v>55</v>
      </c>
      <c r="D33" s="5">
        <f>[1]INGRESOS!N49</f>
        <v>2055250.42</v>
      </c>
      <c r="G33" s="1" t="s">
        <v>79</v>
      </c>
      <c r="I33" s="4">
        <v>36672.400000000001</v>
      </c>
      <c r="J33" s="13"/>
      <c r="K33" s="4"/>
    </row>
    <row r="34" spans="1:11" x14ac:dyDescent="0.2">
      <c r="A34" s="1" t="s">
        <v>57</v>
      </c>
      <c r="D34" s="5">
        <f>[1]INGRESOS!N58</f>
        <v>10651761.709999999</v>
      </c>
      <c r="G34" s="1" t="s">
        <v>58</v>
      </c>
      <c r="I34" s="4">
        <f>8000000+6000000+8000000</f>
        <v>22000000</v>
      </c>
      <c r="J34" s="13"/>
      <c r="K34" s="4"/>
    </row>
    <row r="35" spans="1:11" x14ac:dyDescent="0.2">
      <c r="A35" s="1" t="s">
        <v>59</v>
      </c>
      <c r="D35" s="5">
        <f>[1]INGRESOS!N59</f>
        <v>0</v>
      </c>
      <c r="G35" s="1" t="s">
        <v>80</v>
      </c>
      <c r="I35" s="4">
        <f>2000000</f>
        <v>2000000</v>
      </c>
      <c r="J35" s="13"/>
      <c r="K35" s="4"/>
    </row>
    <row r="36" spans="1:11" x14ac:dyDescent="0.2">
      <c r="A36" s="1" t="s">
        <v>69</v>
      </c>
      <c r="D36" s="5">
        <f>[1]INGRESOS!N61</f>
        <v>0</v>
      </c>
      <c r="G36" s="1" t="s">
        <v>58</v>
      </c>
      <c r="I36" s="4">
        <v>0</v>
      </c>
    </row>
    <row r="37" spans="1:11" x14ac:dyDescent="0.2">
      <c r="A37" s="1" t="s">
        <v>60</v>
      </c>
      <c r="D37" s="6">
        <f>[1]INGRESOS!N68</f>
        <v>611.53</v>
      </c>
      <c r="G37" s="1" t="s">
        <v>61</v>
      </c>
      <c r="I37" s="9">
        <f>SUM(I24:I36)</f>
        <v>30028537.850000001</v>
      </c>
      <c r="J37" s="10"/>
      <c r="K37" s="9">
        <f>I37</f>
        <v>30028537.850000001</v>
      </c>
    </row>
    <row r="38" spans="1:11" x14ac:dyDescent="0.2">
      <c r="A38" s="1" t="s">
        <v>75</v>
      </c>
      <c r="D38" s="6">
        <f>[1]INGRESOS!N69</f>
        <v>5417.76</v>
      </c>
      <c r="E38" s="4"/>
    </row>
    <row r="39" spans="1:11" x14ac:dyDescent="0.2">
      <c r="A39" s="1" t="s">
        <v>62</v>
      </c>
      <c r="D39" s="9">
        <f>SUM(D8:D38)</f>
        <v>15912355.369999997</v>
      </c>
      <c r="E39" s="9">
        <f>D39</f>
        <v>15912355.369999997</v>
      </c>
    </row>
    <row r="41" spans="1:11" x14ac:dyDescent="0.2">
      <c r="A41" s="3" t="s">
        <v>5</v>
      </c>
    </row>
    <row r="42" spans="1:11" x14ac:dyDescent="0.2">
      <c r="A42" s="1" t="s">
        <v>63</v>
      </c>
      <c r="E42" s="4">
        <f>[1]INGRESOS!N98</f>
        <v>1614306.7000000002</v>
      </c>
    </row>
    <row r="44" spans="1:11" x14ac:dyDescent="0.2">
      <c r="A44" s="1" t="s">
        <v>64</v>
      </c>
      <c r="E44" s="15">
        <f>E4+E39+E42</f>
        <v>50937087.993999995</v>
      </c>
      <c r="G44" s="1" t="s">
        <v>65</v>
      </c>
      <c r="K44" s="15">
        <f>K21+K37</f>
        <v>50937087.990000002</v>
      </c>
    </row>
    <row r="46" spans="1:11" x14ac:dyDescent="0.2">
      <c r="G46" s="16">
        <f>E44-K44</f>
        <v>3.9999932050704956E-3</v>
      </c>
      <c r="I46" s="4"/>
    </row>
    <row r="48" spans="1:11" x14ac:dyDescent="0.2">
      <c r="E48" s="4"/>
      <c r="G48" s="16"/>
    </row>
    <row r="49" spans="4:9" x14ac:dyDescent="0.2">
      <c r="E49" s="4"/>
    </row>
    <row r="50" spans="4:9" x14ac:dyDescent="0.2">
      <c r="E50" s="4"/>
      <c r="G50" s="16"/>
      <c r="I50" s="4"/>
    </row>
    <row r="51" spans="4:9" x14ac:dyDescent="0.2">
      <c r="E51" s="6"/>
      <c r="G51" s="16"/>
    </row>
    <row r="52" spans="4:9" x14ac:dyDescent="0.2">
      <c r="E52" s="4"/>
    </row>
    <row r="53" spans="4:9" x14ac:dyDescent="0.2">
      <c r="E53" s="4"/>
      <c r="G53" s="6"/>
    </row>
    <row r="54" spans="4:9" x14ac:dyDescent="0.2">
      <c r="E54" s="4"/>
    </row>
    <row r="55" spans="4:9" x14ac:dyDescent="0.2">
      <c r="E55" s="4"/>
    </row>
    <row r="56" spans="4:9" x14ac:dyDescent="0.2">
      <c r="E56" s="4"/>
    </row>
    <row r="57" spans="4:9" x14ac:dyDescent="0.2">
      <c r="E57" s="4"/>
    </row>
    <row r="58" spans="4:9" x14ac:dyDescent="0.2">
      <c r="E58" s="4"/>
    </row>
    <row r="59" spans="4:9" x14ac:dyDescent="0.2">
      <c r="E59" s="4"/>
    </row>
    <row r="60" spans="4:9" x14ac:dyDescent="0.2">
      <c r="E60" s="4"/>
    </row>
    <row r="61" spans="4:9" x14ac:dyDescent="0.2">
      <c r="E61" s="4"/>
    </row>
    <row r="62" spans="4:9" x14ac:dyDescent="0.2">
      <c r="D62" s="4"/>
      <c r="E62" s="4"/>
    </row>
    <row r="63" spans="4:9" x14ac:dyDescent="0.2">
      <c r="E63" s="4"/>
    </row>
    <row r="64" spans="4:9" x14ac:dyDescent="0.2">
      <c r="E64" s="4"/>
    </row>
  </sheetData>
  <pageMargins left="0" right="0" top="0.19685039370078741" bottom="0" header="0" footer="0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5"/>
  <sheetViews>
    <sheetView topLeftCell="A26" workbookViewId="0">
      <selection activeCell="I27" sqref="I27"/>
    </sheetView>
  </sheetViews>
  <sheetFormatPr baseColWidth="10" defaultRowHeight="12.75" x14ac:dyDescent="0.2"/>
  <cols>
    <col min="1" max="1" width="20.5703125" style="1" customWidth="1"/>
    <col min="2" max="2" width="11.42578125" style="1"/>
    <col min="3" max="3" width="10.42578125" style="1" customWidth="1"/>
    <col min="4" max="4" width="13.85546875" style="1" bestFit="1" customWidth="1"/>
    <col min="5" max="5" width="13.7109375" style="1" bestFit="1" customWidth="1"/>
    <col min="6" max="6" width="3.5703125" style="1" customWidth="1"/>
    <col min="7" max="7" width="24.42578125" style="1" customWidth="1"/>
    <col min="8" max="8" width="11.42578125" style="1"/>
    <col min="9" max="9" width="12.7109375" style="1" bestFit="1" customWidth="1"/>
    <col min="10" max="10" width="10.28515625" style="1" customWidth="1"/>
    <col min="11" max="11" width="13.7109375" style="1" bestFit="1" customWidth="1"/>
    <col min="12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3.85546875" style="1" bestFit="1" customWidth="1"/>
    <col min="261" max="261" width="13.7109375" style="1" bestFit="1" customWidth="1"/>
    <col min="262" max="262" width="3.5703125" style="1" customWidth="1"/>
    <col min="263" max="263" width="24.42578125" style="1" customWidth="1"/>
    <col min="264" max="264" width="11.42578125" style="1"/>
    <col min="265" max="265" width="12.7109375" style="1" bestFit="1" customWidth="1"/>
    <col min="266" max="266" width="10.28515625" style="1" customWidth="1"/>
    <col min="267" max="267" width="13.7109375" style="1" bestFit="1" customWidth="1"/>
    <col min="268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3.85546875" style="1" bestFit="1" customWidth="1"/>
    <col min="517" max="517" width="13.7109375" style="1" bestFit="1" customWidth="1"/>
    <col min="518" max="518" width="3.5703125" style="1" customWidth="1"/>
    <col min="519" max="519" width="24.42578125" style="1" customWidth="1"/>
    <col min="520" max="520" width="11.42578125" style="1"/>
    <col min="521" max="521" width="12.7109375" style="1" bestFit="1" customWidth="1"/>
    <col min="522" max="522" width="10.28515625" style="1" customWidth="1"/>
    <col min="523" max="523" width="13.7109375" style="1" bestFit="1" customWidth="1"/>
    <col min="524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3.85546875" style="1" bestFit="1" customWidth="1"/>
    <col min="773" max="773" width="13.7109375" style="1" bestFit="1" customWidth="1"/>
    <col min="774" max="774" width="3.5703125" style="1" customWidth="1"/>
    <col min="775" max="775" width="24.42578125" style="1" customWidth="1"/>
    <col min="776" max="776" width="11.42578125" style="1"/>
    <col min="777" max="777" width="12.7109375" style="1" bestFit="1" customWidth="1"/>
    <col min="778" max="778" width="10.28515625" style="1" customWidth="1"/>
    <col min="779" max="779" width="13.7109375" style="1" bestFit="1" customWidth="1"/>
    <col min="780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3.85546875" style="1" bestFit="1" customWidth="1"/>
    <col min="1029" max="1029" width="13.7109375" style="1" bestFit="1" customWidth="1"/>
    <col min="1030" max="1030" width="3.5703125" style="1" customWidth="1"/>
    <col min="1031" max="1031" width="24.42578125" style="1" customWidth="1"/>
    <col min="1032" max="1032" width="11.42578125" style="1"/>
    <col min="1033" max="1033" width="12.7109375" style="1" bestFit="1" customWidth="1"/>
    <col min="1034" max="1034" width="10.28515625" style="1" customWidth="1"/>
    <col min="1035" max="1035" width="13.7109375" style="1" bestFit="1" customWidth="1"/>
    <col min="1036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3.85546875" style="1" bestFit="1" customWidth="1"/>
    <col min="1285" max="1285" width="13.7109375" style="1" bestFit="1" customWidth="1"/>
    <col min="1286" max="1286" width="3.5703125" style="1" customWidth="1"/>
    <col min="1287" max="1287" width="24.42578125" style="1" customWidth="1"/>
    <col min="1288" max="1288" width="11.42578125" style="1"/>
    <col min="1289" max="1289" width="12.7109375" style="1" bestFit="1" customWidth="1"/>
    <col min="1290" max="1290" width="10.28515625" style="1" customWidth="1"/>
    <col min="1291" max="1291" width="13.7109375" style="1" bestFit="1" customWidth="1"/>
    <col min="1292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3.85546875" style="1" bestFit="1" customWidth="1"/>
    <col min="1541" max="1541" width="13.7109375" style="1" bestFit="1" customWidth="1"/>
    <col min="1542" max="1542" width="3.5703125" style="1" customWidth="1"/>
    <col min="1543" max="1543" width="24.42578125" style="1" customWidth="1"/>
    <col min="1544" max="1544" width="11.42578125" style="1"/>
    <col min="1545" max="1545" width="12.7109375" style="1" bestFit="1" customWidth="1"/>
    <col min="1546" max="1546" width="10.28515625" style="1" customWidth="1"/>
    <col min="1547" max="1547" width="13.7109375" style="1" bestFit="1" customWidth="1"/>
    <col min="1548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3.85546875" style="1" bestFit="1" customWidth="1"/>
    <col min="1797" max="1797" width="13.7109375" style="1" bestFit="1" customWidth="1"/>
    <col min="1798" max="1798" width="3.5703125" style="1" customWidth="1"/>
    <col min="1799" max="1799" width="24.42578125" style="1" customWidth="1"/>
    <col min="1800" max="1800" width="11.42578125" style="1"/>
    <col min="1801" max="1801" width="12.7109375" style="1" bestFit="1" customWidth="1"/>
    <col min="1802" max="1802" width="10.28515625" style="1" customWidth="1"/>
    <col min="1803" max="1803" width="13.7109375" style="1" bestFit="1" customWidth="1"/>
    <col min="1804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3.85546875" style="1" bestFit="1" customWidth="1"/>
    <col min="2053" max="2053" width="13.7109375" style="1" bestFit="1" customWidth="1"/>
    <col min="2054" max="2054" width="3.5703125" style="1" customWidth="1"/>
    <col min="2055" max="2055" width="24.42578125" style="1" customWidth="1"/>
    <col min="2056" max="2056" width="11.42578125" style="1"/>
    <col min="2057" max="2057" width="12.7109375" style="1" bestFit="1" customWidth="1"/>
    <col min="2058" max="2058" width="10.28515625" style="1" customWidth="1"/>
    <col min="2059" max="2059" width="13.7109375" style="1" bestFit="1" customWidth="1"/>
    <col min="2060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3.85546875" style="1" bestFit="1" customWidth="1"/>
    <col min="2309" max="2309" width="13.7109375" style="1" bestFit="1" customWidth="1"/>
    <col min="2310" max="2310" width="3.5703125" style="1" customWidth="1"/>
    <col min="2311" max="2311" width="24.42578125" style="1" customWidth="1"/>
    <col min="2312" max="2312" width="11.42578125" style="1"/>
    <col min="2313" max="2313" width="12.7109375" style="1" bestFit="1" customWidth="1"/>
    <col min="2314" max="2314" width="10.28515625" style="1" customWidth="1"/>
    <col min="2315" max="2315" width="13.7109375" style="1" bestFit="1" customWidth="1"/>
    <col min="2316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3.85546875" style="1" bestFit="1" customWidth="1"/>
    <col min="2565" max="2565" width="13.7109375" style="1" bestFit="1" customWidth="1"/>
    <col min="2566" max="2566" width="3.5703125" style="1" customWidth="1"/>
    <col min="2567" max="2567" width="24.42578125" style="1" customWidth="1"/>
    <col min="2568" max="2568" width="11.42578125" style="1"/>
    <col min="2569" max="2569" width="12.7109375" style="1" bestFit="1" customWidth="1"/>
    <col min="2570" max="2570" width="10.28515625" style="1" customWidth="1"/>
    <col min="2571" max="2571" width="13.7109375" style="1" bestFit="1" customWidth="1"/>
    <col min="2572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3.85546875" style="1" bestFit="1" customWidth="1"/>
    <col min="2821" max="2821" width="13.7109375" style="1" bestFit="1" customWidth="1"/>
    <col min="2822" max="2822" width="3.5703125" style="1" customWidth="1"/>
    <col min="2823" max="2823" width="24.42578125" style="1" customWidth="1"/>
    <col min="2824" max="2824" width="11.42578125" style="1"/>
    <col min="2825" max="2825" width="12.7109375" style="1" bestFit="1" customWidth="1"/>
    <col min="2826" max="2826" width="10.28515625" style="1" customWidth="1"/>
    <col min="2827" max="2827" width="13.7109375" style="1" bestFit="1" customWidth="1"/>
    <col min="2828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3.85546875" style="1" bestFit="1" customWidth="1"/>
    <col min="3077" max="3077" width="13.7109375" style="1" bestFit="1" customWidth="1"/>
    <col min="3078" max="3078" width="3.5703125" style="1" customWidth="1"/>
    <col min="3079" max="3079" width="24.42578125" style="1" customWidth="1"/>
    <col min="3080" max="3080" width="11.42578125" style="1"/>
    <col min="3081" max="3081" width="12.7109375" style="1" bestFit="1" customWidth="1"/>
    <col min="3082" max="3082" width="10.28515625" style="1" customWidth="1"/>
    <col min="3083" max="3083" width="13.7109375" style="1" bestFit="1" customWidth="1"/>
    <col min="3084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3.85546875" style="1" bestFit="1" customWidth="1"/>
    <col min="3333" max="3333" width="13.7109375" style="1" bestFit="1" customWidth="1"/>
    <col min="3334" max="3334" width="3.5703125" style="1" customWidth="1"/>
    <col min="3335" max="3335" width="24.42578125" style="1" customWidth="1"/>
    <col min="3336" max="3336" width="11.42578125" style="1"/>
    <col min="3337" max="3337" width="12.7109375" style="1" bestFit="1" customWidth="1"/>
    <col min="3338" max="3338" width="10.28515625" style="1" customWidth="1"/>
    <col min="3339" max="3339" width="13.7109375" style="1" bestFit="1" customWidth="1"/>
    <col min="3340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3.85546875" style="1" bestFit="1" customWidth="1"/>
    <col min="3589" max="3589" width="13.7109375" style="1" bestFit="1" customWidth="1"/>
    <col min="3590" max="3590" width="3.5703125" style="1" customWidth="1"/>
    <col min="3591" max="3591" width="24.42578125" style="1" customWidth="1"/>
    <col min="3592" max="3592" width="11.42578125" style="1"/>
    <col min="3593" max="3593" width="12.7109375" style="1" bestFit="1" customWidth="1"/>
    <col min="3594" max="3594" width="10.28515625" style="1" customWidth="1"/>
    <col min="3595" max="3595" width="13.7109375" style="1" bestFit="1" customWidth="1"/>
    <col min="3596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3.85546875" style="1" bestFit="1" customWidth="1"/>
    <col min="3845" max="3845" width="13.7109375" style="1" bestFit="1" customWidth="1"/>
    <col min="3846" max="3846" width="3.5703125" style="1" customWidth="1"/>
    <col min="3847" max="3847" width="24.42578125" style="1" customWidth="1"/>
    <col min="3848" max="3848" width="11.42578125" style="1"/>
    <col min="3849" max="3849" width="12.7109375" style="1" bestFit="1" customWidth="1"/>
    <col min="3850" max="3850" width="10.28515625" style="1" customWidth="1"/>
    <col min="3851" max="3851" width="13.7109375" style="1" bestFit="1" customWidth="1"/>
    <col min="3852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3.85546875" style="1" bestFit="1" customWidth="1"/>
    <col min="4101" max="4101" width="13.7109375" style="1" bestFit="1" customWidth="1"/>
    <col min="4102" max="4102" width="3.5703125" style="1" customWidth="1"/>
    <col min="4103" max="4103" width="24.42578125" style="1" customWidth="1"/>
    <col min="4104" max="4104" width="11.42578125" style="1"/>
    <col min="4105" max="4105" width="12.7109375" style="1" bestFit="1" customWidth="1"/>
    <col min="4106" max="4106" width="10.28515625" style="1" customWidth="1"/>
    <col min="4107" max="4107" width="13.7109375" style="1" bestFit="1" customWidth="1"/>
    <col min="4108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3.85546875" style="1" bestFit="1" customWidth="1"/>
    <col min="4357" max="4357" width="13.7109375" style="1" bestFit="1" customWidth="1"/>
    <col min="4358" max="4358" width="3.5703125" style="1" customWidth="1"/>
    <col min="4359" max="4359" width="24.42578125" style="1" customWidth="1"/>
    <col min="4360" max="4360" width="11.42578125" style="1"/>
    <col min="4361" max="4361" width="12.7109375" style="1" bestFit="1" customWidth="1"/>
    <col min="4362" max="4362" width="10.28515625" style="1" customWidth="1"/>
    <col min="4363" max="4363" width="13.7109375" style="1" bestFit="1" customWidth="1"/>
    <col min="4364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3.85546875" style="1" bestFit="1" customWidth="1"/>
    <col min="4613" max="4613" width="13.7109375" style="1" bestFit="1" customWidth="1"/>
    <col min="4614" max="4614" width="3.5703125" style="1" customWidth="1"/>
    <col min="4615" max="4615" width="24.42578125" style="1" customWidth="1"/>
    <col min="4616" max="4616" width="11.42578125" style="1"/>
    <col min="4617" max="4617" width="12.7109375" style="1" bestFit="1" customWidth="1"/>
    <col min="4618" max="4618" width="10.28515625" style="1" customWidth="1"/>
    <col min="4619" max="4619" width="13.7109375" style="1" bestFit="1" customWidth="1"/>
    <col min="4620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3.85546875" style="1" bestFit="1" customWidth="1"/>
    <col min="4869" max="4869" width="13.7109375" style="1" bestFit="1" customWidth="1"/>
    <col min="4870" max="4870" width="3.5703125" style="1" customWidth="1"/>
    <col min="4871" max="4871" width="24.42578125" style="1" customWidth="1"/>
    <col min="4872" max="4872" width="11.42578125" style="1"/>
    <col min="4873" max="4873" width="12.7109375" style="1" bestFit="1" customWidth="1"/>
    <col min="4874" max="4874" width="10.28515625" style="1" customWidth="1"/>
    <col min="4875" max="4875" width="13.7109375" style="1" bestFit="1" customWidth="1"/>
    <col min="4876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3.85546875" style="1" bestFit="1" customWidth="1"/>
    <col min="5125" max="5125" width="13.7109375" style="1" bestFit="1" customWidth="1"/>
    <col min="5126" max="5126" width="3.5703125" style="1" customWidth="1"/>
    <col min="5127" max="5127" width="24.42578125" style="1" customWidth="1"/>
    <col min="5128" max="5128" width="11.42578125" style="1"/>
    <col min="5129" max="5129" width="12.7109375" style="1" bestFit="1" customWidth="1"/>
    <col min="5130" max="5130" width="10.28515625" style="1" customWidth="1"/>
    <col min="5131" max="5131" width="13.7109375" style="1" bestFit="1" customWidth="1"/>
    <col min="5132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3.85546875" style="1" bestFit="1" customWidth="1"/>
    <col min="5381" max="5381" width="13.7109375" style="1" bestFit="1" customWidth="1"/>
    <col min="5382" max="5382" width="3.5703125" style="1" customWidth="1"/>
    <col min="5383" max="5383" width="24.42578125" style="1" customWidth="1"/>
    <col min="5384" max="5384" width="11.42578125" style="1"/>
    <col min="5385" max="5385" width="12.7109375" style="1" bestFit="1" customWidth="1"/>
    <col min="5386" max="5386" width="10.28515625" style="1" customWidth="1"/>
    <col min="5387" max="5387" width="13.7109375" style="1" bestFit="1" customWidth="1"/>
    <col min="5388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3.85546875" style="1" bestFit="1" customWidth="1"/>
    <col min="5637" max="5637" width="13.7109375" style="1" bestFit="1" customWidth="1"/>
    <col min="5638" max="5638" width="3.5703125" style="1" customWidth="1"/>
    <col min="5639" max="5639" width="24.42578125" style="1" customWidth="1"/>
    <col min="5640" max="5640" width="11.42578125" style="1"/>
    <col min="5641" max="5641" width="12.7109375" style="1" bestFit="1" customWidth="1"/>
    <col min="5642" max="5642" width="10.28515625" style="1" customWidth="1"/>
    <col min="5643" max="5643" width="13.7109375" style="1" bestFit="1" customWidth="1"/>
    <col min="5644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3.85546875" style="1" bestFit="1" customWidth="1"/>
    <col min="5893" max="5893" width="13.7109375" style="1" bestFit="1" customWidth="1"/>
    <col min="5894" max="5894" width="3.5703125" style="1" customWidth="1"/>
    <col min="5895" max="5895" width="24.42578125" style="1" customWidth="1"/>
    <col min="5896" max="5896" width="11.42578125" style="1"/>
    <col min="5897" max="5897" width="12.7109375" style="1" bestFit="1" customWidth="1"/>
    <col min="5898" max="5898" width="10.28515625" style="1" customWidth="1"/>
    <col min="5899" max="5899" width="13.7109375" style="1" bestFit="1" customWidth="1"/>
    <col min="5900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3.85546875" style="1" bestFit="1" customWidth="1"/>
    <col min="6149" max="6149" width="13.7109375" style="1" bestFit="1" customWidth="1"/>
    <col min="6150" max="6150" width="3.5703125" style="1" customWidth="1"/>
    <col min="6151" max="6151" width="24.42578125" style="1" customWidth="1"/>
    <col min="6152" max="6152" width="11.42578125" style="1"/>
    <col min="6153" max="6153" width="12.7109375" style="1" bestFit="1" customWidth="1"/>
    <col min="6154" max="6154" width="10.28515625" style="1" customWidth="1"/>
    <col min="6155" max="6155" width="13.7109375" style="1" bestFit="1" customWidth="1"/>
    <col min="6156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3.85546875" style="1" bestFit="1" customWidth="1"/>
    <col min="6405" max="6405" width="13.7109375" style="1" bestFit="1" customWidth="1"/>
    <col min="6406" max="6406" width="3.5703125" style="1" customWidth="1"/>
    <col min="6407" max="6407" width="24.42578125" style="1" customWidth="1"/>
    <col min="6408" max="6408" width="11.42578125" style="1"/>
    <col min="6409" max="6409" width="12.7109375" style="1" bestFit="1" customWidth="1"/>
    <col min="6410" max="6410" width="10.28515625" style="1" customWidth="1"/>
    <col min="6411" max="6411" width="13.7109375" style="1" bestFit="1" customWidth="1"/>
    <col min="6412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3.85546875" style="1" bestFit="1" customWidth="1"/>
    <col min="6661" max="6661" width="13.7109375" style="1" bestFit="1" customWidth="1"/>
    <col min="6662" max="6662" width="3.5703125" style="1" customWidth="1"/>
    <col min="6663" max="6663" width="24.42578125" style="1" customWidth="1"/>
    <col min="6664" max="6664" width="11.42578125" style="1"/>
    <col min="6665" max="6665" width="12.7109375" style="1" bestFit="1" customWidth="1"/>
    <col min="6666" max="6666" width="10.28515625" style="1" customWidth="1"/>
    <col min="6667" max="6667" width="13.7109375" style="1" bestFit="1" customWidth="1"/>
    <col min="6668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3.85546875" style="1" bestFit="1" customWidth="1"/>
    <col min="6917" max="6917" width="13.7109375" style="1" bestFit="1" customWidth="1"/>
    <col min="6918" max="6918" width="3.5703125" style="1" customWidth="1"/>
    <col min="6919" max="6919" width="24.42578125" style="1" customWidth="1"/>
    <col min="6920" max="6920" width="11.42578125" style="1"/>
    <col min="6921" max="6921" width="12.7109375" style="1" bestFit="1" customWidth="1"/>
    <col min="6922" max="6922" width="10.28515625" style="1" customWidth="1"/>
    <col min="6923" max="6923" width="13.7109375" style="1" bestFit="1" customWidth="1"/>
    <col min="6924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3.85546875" style="1" bestFit="1" customWidth="1"/>
    <col min="7173" max="7173" width="13.7109375" style="1" bestFit="1" customWidth="1"/>
    <col min="7174" max="7174" width="3.5703125" style="1" customWidth="1"/>
    <col min="7175" max="7175" width="24.42578125" style="1" customWidth="1"/>
    <col min="7176" max="7176" width="11.42578125" style="1"/>
    <col min="7177" max="7177" width="12.7109375" style="1" bestFit="1" customWidth="1"/>
    <col min="7178" max="7178" width="10.28515625" style="1" customWidth="1"/>
    <col min="7179" max="7179" width="13.7109375" style="1" bestFit="1" customWidth="1"/>
    <col min="7180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3.85546875" style="1" bestFit="1" customWidth="1"/>
    <col min="7429" max="7429" width="13.7109375" style="1" bestFit="1" customWidth="1"/>
    <col min="7430" max="7430" width="3.5703125" style="1" customWidth="1"/>
    <col min="7431" max="7431" width="24.42578125" style="1" customWidth="1"/>
    <col min="7432" max="7432" width="11.42578125" style="1"/>
    <col min="7433" max="7433" width="12.7109375" style="1" bestFit="1" customWidth="1"/>
    <col min="7434" max="7434" width="10.28515625" style="1" customWidth="1"/>
    <col min="7435" max="7435" width="13.7109375" style="1" bestFit="1" customWidth="1"/>
    <col min="7436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3.85546875" style="1" bestFit="1" customWidth="1"/>
    <col min="7685" max="7685" width="13.7109375" style="1" bestFit="1" customWidth="1"/>
    <col min="7686" max="7686" width="3.5703125" style="1" customWidth="1"/>
    <col min="7687" max="7687" width="24.42578125" style="1" customWidth="1"/>
    <col min="7688" max="7688" width="11.42578125" style="1"/>
    <col min="7689" max="7689" width="12.7109375" style="1" bestFit="1" customWidth="1"/>
    <col min="7690" max="7690" width="10.28515625" style="1" customWidth="1"/>
    <col min="7691" max="7691" width="13.7109375" style="1" bestFit="1" customWidth="1"/>
    <col min="7692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3.85546875" style="1" bestFit="1" customWidth="1"/>
    <col min="7941" max="7941" width="13.7109375" style="1" bestFit="1" customWidth="1"/>
    <col min="7942" max="7942" width="3.5703125" style="1" customWidth="1"/>
    <col min="7943" max="7943" width="24.42578125" style="1" customWidth="1"/>
    <col min="7944" max="7944" width="11.42578125" style="1"/>
    <col min="7945" max="7945" width="12.7109375" style="1" bestFit="1" customWidth="1"/>
    <col min="7946" max="7946" width="10.28515625" style="1" customWidth="1"/>
    <col min="7947" max="7947" width="13.7109375" style="1" bestFit="1" customWidth="1"/>
    <col min="7948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3.85546875" style="1" bestFit="1" customWidth="1"/>
    <col min="8197" max="8197" width="13.7109375" style="1" bestFit="1" customWidth="1"/>
    <col min="8198" max="8198" width="3.5703125" style="1" customWidth="1"/>
    <col min="8199" max="8199" width="24.42578125" style="1" customWidth="1"/>
    <col min="8200" max="8200" width="11.42578125" style="1"/>
    <col min="8201" max="8201" width="12.7109375" style="1" bestFit="1" customWidth="1"/>
    <col min="8202" max="8202" width="10.28515625" style="1" customWidth="1"/>
    <col min="8203" max="8203" width="13.7109375" style="1" bestFit="1" customWidth="1"/>
    <col min="8204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3.85546875" style="1" bestFit="1" customWidth="1"/>
    <col min="8453" max="8453" width="13.7109375" style="1" bestFit="1" customWidth="1"/>
    <col min="8454" max="8454" width="3.5703125" style="1" customWidth="1"/>
    <col min="8455" max="8455" width="24.42578125" style="1" customWidth="1"/>
    <col min="8456" max="8456" width="11.42578125" style="1"/>
    <col min="8457" max="8457" width="12.7109375" style="1" bestFit="1" customWidth="1"/>
    <col min="8458" max="8458" width="10.28515625" style="1" customWidth="1"/>
    <col min="8459" max="8459" width="13.7109375" style="1" bestFit="1" customWidth="1"/>
    <col min="8460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3.85546875" style="1" bestFit="1" customWidth="1"/>
    <col min="8709" max="8709" width="13.7109375" style="1" bestFit="1" customWidth="1"/>
    <col min="8710" max="8710" width="3.5703125" style="1" customWidth="1"/>
    <col min="8711" max="8711" width="24.42578125" style="1" customWidth="1"/>
    <col min="8712" max="8712" width="11.42578125" style="1"/>
    <col min="8713" max="8713" width="12.7109375" style="1" bestFit="1" customWidth="1"/>
    <col min="8714" max="8714" width="10.28515625" style="1" customWidth="1"/>
    <col min="8715" max="8715" width="13.7109375" style="1" bestFit="1" customWidth="1"/>
    <col min="8716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3.85546875" style="1" bestFit="1" customWidth="1"/>
    <col min="8965" max="8965" width="13.7109375" style="1" bestFit="1" customWidth="1"/>
    <col min="8966" max="8966" width="3.5703125" style="1" customWidth="1"/>
    <col min="8967" max="8967" width="24.42578125" style="1" customWidth="1"/>
    <col min="8968" max="8968" width="11.42578125" style="1"/>
    <col min="8969" max="8969" width="12.7109375" style="1" bestFit="1" customWidth="1"/>
    <col min="8970" max="8970" width="10.28515625" style="1" customWidth="1"/>
    <col min="8971" max="8971" width="13.7109375" style="1" bestFit="1" customWidth="1"/>
    <col min="8972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3.85546875" style="1" bestFit="1" customWidth="1"/>
    <col min="9221" max="9221" width="13.7109375" style="1" bestFit="1" customWidth="1"/>
    <col min="9222" max="9222" width="3.5703125" style="1" customWidth="1"/>
    <col min="9223" max="9223" width="24.42578125" style="1" customWidth="1"/>
    <col min="9224" max="9224" width="11.42578125" style="1"/>
    <col min="9225" max="9225" width="12.7109375" style="1" bestFit="1" customWidth="1"/>
    <col min="9226" max="9226" width="10.28515625" style="1" customWidth="1"/>
    <col min="9227" max="9227" width="13.7109375" style="1" bestFit="1" customWidth="1"/>
    <col min="9228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3.85546875" style="1" bestFit="1" customWidth="1"/>
    <col min="9477" max="9477" width="13.7109375" style="1" bestFit="1" customWidth="1"/>
    <col min="9478" max="9478" width="3.5703125" style="1" customWidth="1"/>
    <col min="9479" max="9479" width="24.42578125" style="1" customWidth="1"/>
    <col min="9480" max="9480" width="11.42578125" style="1"/>
    <col min="9481" max="9481" width="12.7109375" style="1" bestFit="1" customWidth="1"/>
    <col min="9482" max="9482" width="10.28515625" style="1" customWidth="1"/>
    <col min="9483" max="9483" width="13.7109375" style="1" bestFit="1" customWidth="1"/>
    <col min="9484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3.85546875" style="1" bestFit="1" customWidth="1"/>
    <col min="9733" max="9733" width="13.7109375" style="1" bestFit="1" customWidth="1"/>
    <col min="9734" max="9734" width="3.5703125" style="1" customWidth="1"/>
    <col min="9735" max="9735" width="24.42578125" style="1" customWidth="1"/>
    <col min="9736" max="9736" width="11.42578125" style="1"/>
    <col min="9737" max="9737" width="12.7109375" style="1" bestFit="1" customWidth="1"/>
    <col min="9738" max="9738" width="10.28515625" style="1" customWidth="1"/>
    <col min="9739" max="9739" width="13.7109375" style="1" bestFit="1" customWidth="1"/>
    <col min="9740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3.85546875" style="1" bestFit="1" customWidth="1"/>
    <col min="9989" max="9989" width="13.7109375" style="1" bestFit="1" customWidth="1"/>
    <col min="9990" max="9990" width="3.5703125" style="1" customWidth="1"/>
    <col min="9991" max="9991" width="24.42578125" style="1" customWidth="1"/>
    <col min="9992" max="9992" width="11.42578125" style="1"/>
    <col min="9993" max="9993" width="12.7109375" style="1" bestFit="1" customWidth="1"/>
    <col min="9994" max="9994" width="10.28515625" style="1" customWidth="1"/>
    <col min="9995" max="9995" width="13.7109375" style="1" bestFit="1" customWidth="1"/>
    <col min="9996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3.85546875" style="1" bestFit="1" customWidth="1"/>
    <col min="10245" max="10245" width="13.7109375" style="1" bestFit="1" customWidth="1"/>
    <col min="10246" max="10246" width="3.5703125" style="1" customWidth="1"/>
    <col min="10247" max="10247" width="24.42578125" style="1" customWidth="1"/>
    <col min="10248" max="10248" width="11.42578125" style="1"/>
    <col min="10249" max="10249" width="12.7109375" style="1" bestFit="1" customWidth="1"/>
    <col min="10250" max="10250" width="10.28515625" style="1" customWidth="1"/>
    <col min="10251" max="10251" width="13.7109375" style="1" bestFit="1" customWidth="1"/>
    <col min="10252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3.85546875" style="1" bestFit="1" customWidth="1"/>
    <col min="10501" max="10501" width="13.7109375" style="1" bestFit="1" customWidth="1"/>
    <col min="10502" max="10502" width="3.5703125" style="1" customWidth="1"/>
    <col min="10503" max="10503" width="24.42578125" style="1" customWidth="1"/>
    <col min="10504" max="10504" width="11.42578125" style="1"/>
    <col min="10505" max="10505" width="12.7109375" style="1" bestFit="1" customWidth="1"/>
    <col min="10506" max="10506" width="10.28515625" style="1" customWidth="1"/>
    <col min="10507" max="10507" width="13.7109375" style="1" bestFit="1" customWidth="1"/>
    <col min="10508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3.85546875" style="1" bestFit="1" customWidth="1"/>
    <col min="10757" max="10757" width="13.7109375" style="1" bestFit="1" customWidth="1"/>
    <col min="10758" max="10758" width="3.5703125" style="1" customWidth="1"/>
    <col min="10759" max="10759" width="24.42578125" style="1" customWidth="1"/>
    <col min="10760" max="10760" width="11.42578125" style="1"/>
    <col min="10761" max="10761" width="12.7109375" style="1" bestFit="1" customWidth="1"/>
    <col min="10762" max="10762" width="10.28515625" style="1" customWidth="1"/>
    <col min="10763" max="10763" width="13.7109375" style="1" bestFit="1" customWidth="1"/>
    <col min="10764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3.85546875" style="1" bestFit="1" customWidth="1"/>
    <col min="11013" max="11013" width="13.7109375" style="1" bestFit="1" customWidth="1"/>
    <col min="11014" max="11014" width="3.5703125" style="1" customWidth="1"/>
    <col min="11015" max="11015" width="24.42578125" style="1" customWidth="1"/>
    <col min="11016" max="11016" width="11.42578125" style="1"/>
    <col min="11017" max="11017" width="12.7109375" style="1" bestFit="1" customWidth="1"/>
    <col min="11018" max="11018" width="10.28515625" style="1" customWidth="1"/>
    <col min="11019" max="11019" width="13.7109375" style="1" bestFit="1" customWidth="1"/>
    <col min="11020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3.85546875" style="1" bestFit="1" customWidth="1"/>
    <col min="11269" max="11269" width="13.7109375" style="1" bestFit="1" customWidth="1"/>
    <col min="11270" max="11270" width="3.5703125" style="1" customWidth="1"/>
    <col min="11271" max="11271" width="24.42578125" style="1" customWidth="1"/>
    <col min="11272" max="11272" width="11.42578125" style="1"/>
    <col min="11273" max="11273" width="12.7109375" style="1" bestFit="1" customWidth="1"/>
    <col min="11274" max="11274" width="10.28515625" style="1" customWidth="1"/>
    <col min="11275" max="11275" width="13.7109375" style="1" bestFit="1" customWidth="1"/>
    <col min="11276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3.85546875" style="1" bestFit="1" customWidth="1"/>
    <col min="11525" max="11525" width="13.7109375" style="1" bestFit="1" customWidth="1"/>
    <col min="11526" max="11526" width="3.5703125" style="1" customWidth="1"/>
    <col min="11527" max="11527" width="24.42578125" style="1" customWidth="1"/>
    <col min="11528" max="11528" width="11.42578125" style="1"/>
    <col min="11529" max="11529" width="12.7109375" style="1" bestFit="1" customWidth="1"/>
    <col min="11530" max="11530" width="10.28515625" style="1" customWidth="1"/>
    <col min="11531" max="11531" width="13.7109375" style="1" bestFit="1" customWidth="1"/>
    <col min="11532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3.85546875" style="1" bestFit="1" customWidth="1"/>
    <col min="11781" max="11781" width="13.7109375" style="1" bestFit="1" customWidth="1"/>
    <col min="11782" max="11782" width="3.5703125" style="1" customWidth="1"/>
    <col min="11783" max="11783" width="24.42578125" style="1" customWidth="1"/>
    <col min="11784" max="11784" width="11.42578125" style="1"/>
    <col min="11785" max="11785" width="12.7109375" style="1" bestFit="1" customWidth="1"/>
    <col min="11786" max="11786" width="10.28515625" style="1" customWidth="1"/>
    <col min="11787" max="11787" width="13.7109375" style="1" bestFit="1" customWidth="1"/>
    <col min="11788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3.85546875" style="1" bestFit="1" customWidth="1"/>
    <col min="12037" max="12037" width="13.7109375" style="1" bestFit="1" customWidth="1"/>
    <col min="12038" max="12038" width="3.5703125" style="1" customWidth="1"/>
    <col min="12039" max="12039" width="24.42578125" style="1" customWidth="1"/>
    <col min="12040" max="12040" width="11.42578125" style="1"/>
    <col min="12041" max="12041" width="12.7109375" style="1" bestFit="1" customWidth="1"/>
    <col min="12042" max="12042" width="10.28515625" style="1" customWidth="1"/>
    <col min="12043" max="12043" width="13.7109375" style="1" bestFit="1" customWidth="1"/>
    <col min="12044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3.85546875" style="1" bestFit="1" customWidth="1"/>
    <col min="12293" max="12293" width="13.7109375" style="1" bestFit="1" customWidth="1"/>
    <col min="12294" max="12294" width="3.5703125" style="1" customWidth="1"/>
    <col min="12295" max="12295" width="24.42578125" style="1" customWidth="1"/>
    <col min="12296" max="12296" width="11.42578125" style="1"/>
    <col min="12297" max="12297" width="12.7109375" style="1" bestFit="1" customWidth="1"/>
    <col min="12298" max="12298" width="10.28515625" style="1" customWidth="1"/>
    <col min="12299" max="12299" width="13.7109375" style="1" bestFit="1" customWidth="1"/>
    <col min="12300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3.85546875" style="1" bestFit="1" customWidth="1"/>
    <col min="12549" max="12549" width="13.7109375" style="1" bestFit="1" customWidth="1"/>
    <col min="12550" max="12550" width="3.5703125" style="1" customWidth="1"/>
    <col min="12551" max="12551" width="24.42578125" style="1" customWidth="1"/>
    <col min="12552" max="12552" width="11.42578125" style="1"/>
    <col min="12553" max="12553" width="12.7109375" style="1" bestFit="1" customWidth="1"/>
    <col min="12554" max="12554" width="10.28515625" style="1" customWidth="1"/>
    <col min="12555" max="12555" width="13.7109375" style="1" bestFit="1" customWidth="1"/>
    <col min="12556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3.85546875" style="1" bestFit="1" customWidth="1"/>
    <col min="12805" max="12805" width="13.7109375" style="1" bestFit="1" customWidth="1"/>
    <col min="12806" max="12806" width="3.5703125" style="1" customWidth="1"/>
    <col min="12807" max="12807" width="24.42578125" style="1" customWidth="1"/>
    <col min="12808" max="12808" width="11.42578125" style="1"/>
    <col min="12809" max="12809" width="12.7109375" style="1" bestFit="1" customWidth="1"/>
    <col min="12810" max="12810" width="10.28515625" style="1" customWidth="1"/>
    <col min="12811" max="12811" width="13.7109375" style="1" bestFit="1" customWidth="1"/>
    <col min="12812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3.85546875" style="1" bestFit="1" customWidth="1"/>
    <col min="13061" max="13061" width="13.7109375" style="1" bestFit="1" customWidth="1"/>
    <col min="13062" max="13062" width="3.5703125" style="1" customWidth="1"/>
    <col min="13063" max="13063" width="24.42578125" style="1" customWidth="1"/>
    <col min="13064" max="13064" width="11.42578125" style="1"/>
    <col min="13065" max="13065" width="12.7109375" style="1" bestFit="1" customWidth="1"/>
    <col min="13066" max="13066" width="10.28515625" style="1" customWidth="1"/>
    <col min="13067" max="13067" width="13.7109375" style="1" bestFit="1" customWidth="1"/>
    <col min="13068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3.85546875" style="1" bestFit="1" customWidth="1"/>
    <col min="13317" max="13317" width="13.7109375" style="1" bestFit="1" customWidth="1"/>
    <col min="13318" max="13318" width="3.5703125" style="1" customWidth="1"/>
    <col min="13319" max="13319" width="24.42578125" style="1" customWidth="1"/>
    <col min="13320" max="13320" width="11.42578125" style="1"/>
    <col min="13321" max="13321" width="12.7109375" style="1" bestFit="1" customWidth="1"/>
    <col min="13322" max="13322" width="10.28515625" style="1" customWidth="1"/>
    <col min="13323" max="13323" width="13.7109375" style="1" bestFit="1" customWidth="1"/>
    <col min="13324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3.85546875" style="1" bestFit="1" customWidth="1"/>
    <col min="13573" max="13573" width="13.7109375" style="1" bestFit="1" customWidth="1"/>
    <col min="13574" max="13574" width="3.5703125" style="1" customWidth="1"/>
    <col min="13575" max="13575" width="24.42578125" style="1" customWidth="1"/>
    <col min="13576" max="13576" width="11.42578125" style="1"/>
    <col min="13577" max="13577" width="12.7109375" style="1" bestFit="1" customWidth="1"/>
    <col min="13578" max="13578" width="10.28515625" style="1" customWidth="1"/>
    <col min="13579" max="13579" width="13.7109375" style="1" bestFit="1" customWidth="1"/>
    <col min="13580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3.85546875" style="1" bestFit="1" customWidth="1"/>
    <col min="13829" max="13829" width="13.7109375" style="1" bestFit="1" customWidth="1"/>
    <col min="13830" max="13830" width="3.5703125" style="1" customWidth="1"/>
    <col min="13831" max="13831" width="24.42578125" style="1" customWidth="1"/>
    <col min="13832" max="13832" width="11.42578125" style="1"/>
    <col min="13833" max="13833" width="12.7109375" style="1" bestFit="1" customWidth="1"/>
    <col min="13834" max="13834" width="10.28515625" style="1" customWidth="1"/>
    <col min="13835" max="13835" width="13.7109375" style="1" bestFit="1" customWidth="1"/>
    <col min="13836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3.85546875" style="1" bestFit="1" customWidth="1"/>
    <col min="14085" max="14085" width="13.7109375" style="1" bestFit="1" customWidth="1"/>
    <col min="14086" max="14086" width="3.5703125" style="1" customWidth="1"/>
    <col min="14087" max="14087" width="24.42578125" style="1" customWidth="1"/>
    <col min="14088" max="14088" width="11.42578125" style="1"/>
    <col min="14089" max="14089" width="12.7109375" style="1" bestFit="1" customWidth="1"/>
    <col min="14090" max="14090" width="10.28515625" style="1" customWidth="1"/>
    <col min="14091" max="14091" width="13.7109375" style="1" bestFit="1" customWidth="1"/>
    <col min="14092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3.85546875" style="1" bestFit="1" customWidth="1"/>
    <col min="14341" max="14341" width="13.7109375" style="1" bestFit="1" customWidth="1"/>
    <col min="14342" max="14342" width="3.5703125" style="1" customWidth="1"/>
    <col min="14343" max="14343" width="24.42578125" style="1" customWidth="1"/>
    <col min="14344" max="14344" width="11.42578125" style="1"/>
    <col min="14345" max="14345" width="12.7109375" style="1" bestFit="1" customWidth="1"/>
    <col min="14346" max="14346" width="10.28515625" style="1" customWidth="1"/>
    <col min="14347" max="14347" width="13.7109375" style="1" bestFit="1" customWidth="1"/>
    <col min="14348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3.85546875" style="1" bestFit="1" customWidth="1"/>
    <col min="14597" max="14597" width="13.7109375" style="1" bestFit="1" customWidth="1"/>
    <col min="14598" max="14598" width="3.5703125" style="1" customWidth="1"/>
    <col min="14599" max="14599" width="24.42578125" style="1" customWidth="1"/>
    <col min="14600" max="14600" width="11.42578125" style="1"/>
    <col min="14601" max="14601" width="12.7109375" style="1" bestFit="1" customWidth="1"/>
    <col min="14602" max="14602" width="10.28515625" style="1" customWidth="1"/>
    <col min="14603" max="14603" width="13.7109375" style="1" bestFit="1" customWidth="1"/>
    <col min="14604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3.85546875" style="1" bestFit="1" customWidth="1"/>
    <col min="14853" max="14853" width="13.7109375" style="1" bestFit="1" customWidth="1"/>
    <col min="14854" max="14854" width="3.5703125" style="1" customWidth="1"/>
    <col min="14855" max="14855" width="24.42578125" style="1" customWidth="1"/>
    <col min="14856" max="14856" width="11.42578125" style="1"/>
    <col min="14857" max="14857" width="12.7109375" style="1" bestFit="1" customWidth="1"/>
    <col min="14858" max="14858" width="10.28515625" style="1" customWidth="1"/>
    <col min="14859" max="14859" width="13.7109375" style="1" bestFit="1" customWidth="1"/>
    <col min="14860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3.85546875" style="1" bestFit="1" customWidth="1"/>
    <col min="15109" max="15109" width="13.7109375" style="1" bestFit="1" customWidth="1"/>
    <col min="15110" max="15110" width="3.5703125" style="1" customWidth="1"/>
    <col min="15111" max="15111" width="24.42578125" style="1" customWidth="1"/>
    <col min="15112" max="15112" width="11.42578125" style="1"/>
    <col min="15113" max="15113" width="12.7109375" style="1" bestFit="1" customWidth="1"/>
    <col min="15114" max="15114" width="10.28515625" style="1" customWidth="1"/>
    <col min="15115" max="15115" width="13.7109375" style="1" bestFit="1" customWidth="1"/>
    <col min="15116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3.85546875" style="1" bestFit="1" customWidth="1"/>
    <col min="15365" max="15365" width="13.7109375" style="1" bestFit="1" customWidth="1"/>
    <col min="15366" max="15366" width="3.5703125" style="1" customWidth="1"/>
    <col min="15367" max="15367" width="24.42578125" style="1" customWidth="1"/>
    <col min="15368" max="15368" width="11.42578125" style="1"/>
    <col min="15369" max="15369" width="12.7109375" style="1" bestFit="1" customWidth="1"/>
    <col min="15370" max="15370" width="10.28515625" style="1" customWidth="1"/>
    <col min="15371" max="15371" width="13.7109375" style="1" bestFit="1" customWidth="1"/>
    <col min="15372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3.85546875" style="1" bestFit="1" customWidth="1"/>
    <col min="15621" max="15621" width="13.7109375" style="1" bestFit="1" customWidth="1"/>
    <col min="15622" max="15622" width="3.5703125" style="1" customWidth="1"/>
    <col min="15623" max="15623" width="24.42578125" style="1" customWidth="1"/>
    <col min="15624" max="15624" width="11.42578125" style="1"/>
    <col min="15625" max="15625" width="12.7109375" style="1" bestFit="1" customWidth="1"/>
    <col min="15626" max="15626" width="10.28515625" style="1" customWidth="1"/>
    <col min="15627" max="15627" width="13.7109375" style="1" bestFit="1" customWidth="1"/>
    <col min="15628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3.85546875" style="1" bestFit="1" customWidth="1"/>
    <col min="15877" max="15877" width="13.7109375" style="1" bestFit="1" customWidth="1"/>
    <col min="15878" max="15878" width="3.5703125" style="1" customWidth="1"/>
    <col min="15879" max="15879" width="24.42578125" style="1" customWidth="1"/>
    <col min="15880" max="15880" width="11.42578125" style="1"/>
    <col min="15881" max="15881" width="12.7109375" style="1" bestFit="1" customWidth="1"/>
    <col min="15882" max="15882" width="10.28515625" style="1" customWidth="1"/>
    <col min="15883" max="15883" width="13.7109375" style="1" bestFit="1" customWidth="1"/>
    <col min="15884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3.85546875" style="1" bestFit="1" customWidth="1"/>
    <col min="16133" max="16133" width="13.7109375" style="1" bestFit="1" customWidth="1"/>
    <col min="16134" max="16134" width="3.5703125" style="1" customWidth="1"/>
    <col min="16135" max="16135" width="24.42578125" style="1" customWidth="1"/>
    <col min="16136" max="16136" width="11.42578125" style="1"/>
    <col min="16137" max="16137" width="12.7109375" style="1" bestFit="1" customWidth="1"/>
    <col min="16138" max="16138" width="10.28515625" style="1" customWidth="1"/>
    <col min="16139" max="16139" width="13.7109375" style="1" bestFit="1" customWidth="1"/>
    <col min="16140" max="16384" width="11.42578125" style="1"/>
  </cols>
  <sheetData>
    <row r="1" spans="1:11" x14ac:dyDescent="0.2">
      <c r="A1" s="1" t="s">
        <v>0</v>
      </c>
      <c r="J1" s="47" t="s">
        <v>85</v>
      </c>
    </row>
    <row r="2" spans="1:11" x14ac:dyDescent="0.2">
      <c r="A2" s="1" t="s">
        <v>2</v>
      </c>
      <c r="D2" s="2">
        <v>44469</v>
      </c>
    </row>
    <row r="4" spans="1:11" x14ac:dyDescent="0.2">
      <c r="A4" s="3" t="s">
        <v>3</v>
      </c>
      <c r="C4" s="2">
        <v>44440</v>
      </c>
      <c r="D4" s="4"/>
      <c r="E4" s="4">
        <f>'[1]I HCD agosto'!I37</f>
        <v>30028537.850000001</v>
      </c>
      <c r="G4" s="3" t="s">
        <v>4</v>
      </c>
    </row>
    <row r="5" spans="1:11" x14ac:dyDescent="0.2">
      <c r="A5" s="3" t="s">
        <v>5</v>
      </c>
    </row>
    <row r="6" spans="1:11" x14ac:dyDescent="0.2">
      <c r="A6" s="3" t="s">
        <v>6</v>
      </c>
    </row>
    <row r="7" spans="1:11" x14ac:dyDescent="0.2">
      <c r="A7" s="1" t="s">
        <v>7</v>
      </c>
      <c r="D7" s="5">
        <f>[1]INGRESOS!O16</f>
        <v>232917.37</v>
      </c>
      <c r="G7" s="1" t="s">
        <v>73</v>
      </c>
      <c r="J7" s="4"/>
    </row>
    <row r="8" spans="1:11" x14ac:dyDescent="0.2">
      <c r="A8" s="1" t="s">
        <v>8</v>
      </c>
      <c r="D8" s="5">
        <f>[1]INGRESOS!O17</f>
        <v>368246.11000000004</v>
      </c>
      <c r="G8" s="1" t="s">
        <v>9</v>
      </c>
      <c r="I8" s="4">
        <f>'[1]ord pago'!N3160</f>
        <v>6039063.2800000003</v>
      </c>
    </row>
    <row r="9" spans="1:11" x14ac:dyDescent="0.2">
      <c r="A9" s="1" t="s">
        <v>10</v>
      </c>
      <c r="D9" s="5">
        <f>[1]INGRESOS!O18</f>
        <v>3700</v>
      </c>
      <c r="G9" s="1" t="s">
        <v>11</v>
      </c>
      <c r="I9" s="4">
        <f>'[1]ord pago'!N3162</f>
        <v>6841814.7400000002</v>
      </c>
      <c r="J9" s="4"/>
    </row>
    <row r="10" spans="1:11" x14ac:dyDescent="0.2">
      <c r="A10" s="1" t="s">
        <v>12</v>
      </c>
      <c r="D10" s="5">
        <f>[1]INGRESOS!O19</f>
        <v>24200</v>
      </c>
      <c r="G10" s="1" t="s">
        <v>13</v>
      </c>
      <c r="I10" s="5">
        <v>0</v>
      </c>
    </row>
    <row r="11" spans="1:11" x14ac:dyDescent="0.2">
      <c r="A11" s="1" t="s">
        <v>14</v>
      </c>
      <c r="D11" s="5">
        <f>[1]INGRESOS!O20</f>
        <v>0</v>
      </c>
      <c r="G11" s="1" t="s">
        <v>15</v>
      </c>
      <c r="I11" s="4">
        <f>'[1]ord pago'!N3166</f>
        <v>499638.99</v>
      </c>
    </row>
    <row r="12" spans="1:11" x14ac:dyDescent="0.2">
      <c r="A12" s="1" t="s">
        <v>16</v>
      </c>
      <c r="D12" s="5">
        <f>[1]INGRESOS!O21</f>
        <v>7500</v>
      </c>
      <c r="G12" s="1" t="s">
        <v>17</v>
      </c>
      <c r="I12" s="4">
        <f>'[1]ord pago'!N3168</f>
        <v>141554.9</v>
      </c>
    </row>
    <row r="13" spans="1:11" x14ac:dyDescent="0.2">
      <c r="A13" s="1" t="s">
        <v>18</v>
      </c>
      <c r="D13" s="5">
        <f>[1]INGRESOS!O22</f>
        <v>800</v>
      </c>
      <c r="G13" s="1" t="s">
        <v>19</v>
      </c>
      <c r="I13" s="4">
        <f>'[1]ord pago'!N3169</f>
        <v>12594398.23</v>
      </c>
    </row>
    <row r="14" spans="1:11" x14ac:dyDescent="0.2">
      <c r="A14" s="1" t="s">
        <v>20</v>
      </c>
      <c r="D14" s="5">
        <f>[1]INGRESOS!O23</f>
        <v>1368</v>
      </c>
      <c r="G14" s="1" t="s">
        <v>21</v>
      </c>
      <c r="I14" s="5">
        <f>'[1]ord pago'!N3170</f>
        <v>0</v>
      </c>
      <c r="J14" s="7"/>
      <c r="K14" s="8"/>
    </row>
    <row r="15" spans="1:11" x14ac:dyDescent="0.2">
      <c r="A15" s="1" t="s">
        <v>22</v>
      </c>
      <c r="D15" s="5">
        <f>[1]INGRESOS!O24</f>
        <v>0</v>
      </c>
      <c r="G15" s="1" t="s">
        <v>23</v>
      </c>
      <c r="I15" s="9">
        <f>SUM(I8:I14)</f>
        <v>26116470.140000001</v>
      </c>
      <c r="J15" s="10"/>
      <c r="K15" s="9">
        <f>I15</f>
        <v>26116470.140000001</v>
      </c>
    </row>
    <row r="16" spans="1:11" x14ac:dyDescent="0.2">
      <c r="A16" s="1" t="s">
        <v>24</v>
      </c>
      <c r="D16" s="5">
        <f>[1]INGRESOS!O25</f>
        <v>43967</v>
      </c>
      <c r="G16" s="3"/>
    </row>
    <row r="17" spans="1:13" x14ac:dyDescent="0.2">
      <c r="A17" s="1" t="s">
        <v>25</v>
      </c>
      <c r="D17" s="5">
        <f>[1]INGRESOS!O26</f>
        <v>62693.5</v>
      </c>
      <c r="G17" s="3" t="s">
        <v>5</v>
      </c>
    </row>
    <row r="18" spans="1:13" x14ac:dyDescent="0.2">
      <c r="A18" s="1" t="s">
        <v>26</v>
      </c>
      <c r="D18" s="5">
        <f>[1]INGRESOS!O27</f>
        <v>155068.06</v>
      </c>
      <c r="G18" s="1" t="s">
        <v>27</v>
      </c>
      <c r="K18" s="4">
        <f>'[1]ord pago'!N3171-K19</f>
        <v>1674844.29</v>
      </c>
    </row>
    <row r="19" spans="1:13" x14ac:dyDescent="0.2">
      <c r="A19" s="1" t="s">
        <v>28</v>
      </c>
      <c r="D19" s="5">
        <f>[1]INGRESOS!O28</f>
        <v>7814.3399999999992</v>
      </c>
      <c r="G19" s="1" t="s">
        <v>29</v>
      </c>
      <c r="K19" s="4"/>
    </row>
    <row r="20" spans="1:13" x14ac:dyDescent="0.2">
      <c r="A20" s="1" t="s">
        <v>30</v>
      </c>
      <c r="D20" s="5">
        <f>[1]INGRESOS!O29</f>
        <v>7000</v>
      </c>
      <c r="G20" s="1" t="s">
        <v>31</v>
      </c>
      <c r="K20" s="9">
        <f>+K15+K18+K19</f>
        <v>27791314.43</v>
      </c>
    </row>
    <row r="21" spans="1:13" x14ac:dyDescent="0.2">
      <c r="A21" s="1" t="s">
        <v>32</v>
      </c>
      <c r="D21" s="5">
        <f>[1]INGRESOS!O30</f>
        <v>31928</v>
      </c>
      <c r="I21" s="2"/>
      <c r="K21" s="11"/>
    </row>
    <row r="22" spans="1:13" x14ac:dyDescent="0.2">
      <c r="A22" s="1" t="s">
        <v>33</v>
      </c>
      <c r="D22" s="5">
        <f>[1]INGRESOS!O31</f>
        <v>0</v>
      </c>
      <c r="G22" s="3"/>
      <c r="H22" s="12"/>
      <c r="I22" s="12"/>
    </row>
    <row r="23" spans="1:13" x14ac:dyDescent="0.2">
      <c r="A23" s="1" t="s">
        <v>34</v>
      </c>
      <c r="D23" s="5">
        <f>[1]INGRESOS!O32</f>
        <v>260146.06</v>
      </c>
      <c r="G23" s="3" t="s">
        <v>35</v>
      </c>
      <c r="H23" s="12" t="s">
        <v>36</v>
      </c>
      <c r="I23" s="12">
        <f>D2</f>
        <v>44469</v>
      </c>
    </row>
    <row r="24" spans="1:13" x14ac:dyDescent="0.2">
      <c r="A24" s="1" t="s">
        <v>37</v>
      </c>
      <c r="D24" s="5">
        <f>[1]INGRESOS!O33</f>
        <v>15799.570000000002</v>
      </c>
      <c r="G24" s="1" t="s">
        <v>38</v>
      </c>
      <c r="I24" s="4">
        <v>76728.61</v>
      </c>
    </row>
    <row r="25" spans="1:13" x14ac:dyDescent="0.2">
      <c r="A25" s="1" t="s">
        <v>39</v>
      </c>
      <c r="D25" s="5">
        <f>[1]INGRESOS!O34</f>
        <v>57873.64</v>
      </c>
      <c r="G25" s="1" t="s">
        <v>40</v>
      </c>
      <c r="I25" s="4">
        <v>15000</v>
      </c>
    </row>
    <row r="26" spans="1:13" x14ac:dyDescent="0.2">
      <c r="A26" s="1" t="s">
        <v>41</v>
      </c>
      <c r="D26" s="5">
        <f>[1]INGRESOS!O35</f>
        <v>64940</v>
      </c>
      <c r="G26" s="1" t="s">
        <v>42</v>
      </c>
      <c r="I26" s="4">
        <v>5000</v>
      </c>
      <c r="K26" s="4"/>
      <c r="L26" s="4"/>
      <c r="M26" s="4"/>
    </row>
    <row r="27" spans="1:13" x14ac:dyDescent="0.2">
      <c r="A27" s="1" t="s">
        <v>43</v>
      </c>
      <c r="D27" s="5">
        <v>0</v>
      </c>
      <c r="G27" s="1" t="s">
        <v>44</v>
      </c>
      <c r="I27" s="4">
        <v>6564711.1199999973</v>
      </c>
    </row>
    <row r="28" spans="1:13" x14ac:dyDescent="0.2">
      <c r="A28" s="1" t="s">
        <v>45</v>
      </c>
      <c r="D28" s="5">
        <f>[1]INGRESOS!O39</f>
        <v>887061.69</v>
      </c>
      <c r="G28" s="1" t="s">
        <v>46</v>
      </c>
      <c r="I28" s="4">
        <v>49499.976999999984</v>
      </c>
      <c r="K28" s="4"/>
    </row>
    <row r="29" spans="1:13" x14ac:dyDescent="0.2">
      <c r="A29" s="1" t="s">
        <v>47</v>
      </c>
      <c r="D29" s="5">
        <f>[1]INGRESOS!O40</f>
        <v>17750</v>
      </c>
      <c r="G29" s="1" t="s">
        <v>48</v>
      </c>
      <c r="I29" s="4">
        <v>6036.36</v>
      </c>
      <c r="K29" s="4"/>
    </row>
    <row r="30" spans="1:13" x14ac:dyDescent="0.2">
      <c r="A30" s="1" t="s">
        <v>49</v>
      </c>
      <c r="D30" s="5">
        <f>[1]INGRESOS!O41</f>
        <v>664767.11</v>
      </c>
      <c r="G30" s="1" t="s">
        <v>50</v>
      </c>
      <c r="I30" s="4">
        <v>8209.27</v>
      </c>
      <c r="K30" s="4"/>
    </row>
    <row r="31" spans="1:13" x14ac:dyDescent="0.2">
      <c r="A31" s="1" t="s">
        <v>51</v>
      </c>
      <c r="D31" s="6">
        <v>0</v>
      </c>
      <c r="G31" s="1" t="s">
        <v>52</v>
      </c>
      <c r="I31" s="11">
        <v>2683738.5399999991</v>
      </c>
      <c r="J31" s="4"/>
      <c r="K31" s="4"/>
    </row>
    <row r="32" spans="1:13" x14ac:dyDescent="0.2">
      <c r="A32" s="1" t="s">
        <v>53</v>
      </c>
      <c r="D32" s="6">
        <f>[1]INGRESOS!O52</f>
        <v>300000</v>
      </c>
      <c r="G32" s="1" t="s">
        <v>54</v>
      </c>
      <c r="I32" s="4">
        <v>5774.97</v>
      </c>
      <c r="K32" s="4"/>
    </row>
    <row r="33" spans="1:11" x14ac:dyDescent="0.2">
      <c r="A33" s="1" t="s">
        <v>55</v>
      </c>
      <c r="D33" s="5">
        <f>[1]INGRESOS!O49</f>
        <v>4514830.3899999997</v>
      </c>
      <c r="G33" s="1" t="s">
        <v>79</v>
      </c>
      <c r="I33" s="11">
        <v>1020141.24</v>
      </c>
      <c r="J33" s="4"/>
      <c r="K33" s="4"/>
    </row>
    <row r="34" spans="1:11" x14ac:dyDescent="0.2">
      <c r="A34" s="1" t="s">
        <v>57</v>
      </c>
      <c r="D34" s="5">
        <f>[1]INGRESOS!O58</f>
        <v>14865485.23</v>
      </c>
      <c r="G34" s="1" t="s">
        <v>58</v>
      </c>
      <c r="I34" s="11">
        <f>5000000+7000000+6000000+7000000</f>
        <v>25000000</v>
      </c>
    </row>
    <row r="35" spans="1:11" x14ac:dyDescent="0.2">
      <c r="A35" s="1" t="s">
        <v>59</v>
      </c>
      <c r="D35" s="5">
        <f>[1]INGRESOS!O59</f>
        <v>0</v>
      </c>
      <c r="G35" s="1" t="s">
        <v>80</v>
      </c>
      <c r="I35" s="11">
        <f>20000000+13000000+13000000+13000000</f>
        <v>59000000</v>
      </c>
      <c r="J35" s="13"/>
      <c r="K35" s="11"/>
    </row>
    <row r="36" spans="1:11" x14ac:dyDescent="0.2">
      <c r="A36" s="1" t="s">
        <v>69</v>
      </c>
      <c r="D36" s="5">
        <f>[1]INGRESOS!O61</f>
        <v>67931588.539999992</v>
      </c>
      <c r="G36" s="1" t="s">
        <v>58</v>
      </c>
      <c r="I36" s="14">
        <v>0</v>
      </c>
    </row>
    <row r="37" spans="1:11" x14ac:dyDescent="0.2">
      <c r="A37" s="1" t="s">
        <v>60</v>
      </c>
      <c r="D37" s="5">
        <f>[1]INGRESOS!O68</f>
        <v>1561.53</v>
      </c>
      <c r="E37" s="4"/>
      <c r="G37" s="1" t="s">
        <v>61</v>
      </c>
      <c r="I37" s="9">
        <f>SUM(I24:I36)</f>
        <v>94434840.086999997</v>
      </c>
      <c r="J37" s="10"/>
      <c r="K37" s="9">
        <f>I37</f>
        <v>94434840.086999997</v>
      </c>
    </row>
    <row r="38" spans="1:11" x14ac:dyDescent="0.2">
      <c r="A38" s="1" t="s">
        <v>75</v>
      </c>
      <c r="D38" s="5">
        <f>[1]INGRESOS!O69</f>
        <v>2031.66</v>
      </c>
      <c r="E38" s="4"/>
    </row>
    <row r="39" spans="1:11" x14ac:dyDescent="0.2">
      <c r="A39" s="1" t="s">
        <v>62</v>
      </c>
      <c r="D39" s="9">
        <f>SUM(D7:D38)</f>
        <v>90531037.799999982</v>
      </c>
      <c r="E39" s="9">
        <f>D39</f>
        <v>90531037.799999982</v>
      </c>
    </row>
    <row r="41" spans="1:11" x14ac:dyDescent="0.2">
      <c r="A41" s="1" t="s">
        <v>63</v>
      </c>
      <c r="E41" s="4">
        <f>[1]INGRESOS!O98</f>
        <v>1666578.8699999999</v>
      </c>
    </row>
    <row r="43" spans="1:11" x14ac:dyDescent="0.2">
      <c r="A43" s="1" t="s">
        <v>64</v>
      </c>
      <c r="E43" s="15">
        <f>E4+E39+E41</f>
        <v>122226154.51999998</v>
      </c>
      <c r="G43" s="1" t="s">
        <v>65</v>
      </c>
      <c r="K43" s="15">
        <f>K20+K37</f>
        <v>122226154.51699999</v>
      </c>
    </row>
    <row r="45" spans="1:11" x14ac:dyDescent="0.2">
      <c r="G45" s="16">
        <f>E43-K43</f>
        <v>2.9999911785125732E-3</v>
      </c>
    </row>
    <row r="46" spans="1:11" x14ac:dyDescent="0.2">
      <c r="G46" s="48"/>
      <c r="H46" s="4"/>
      <c r="I46" s="16"/>
      <c r="J46" s="6"/>
      <c r="K46" s="6"/>
    </row>
    <row r="47" spans="1:11" x14ac:dyDescent="0.2">
      <c r="E47" s="4"/>
    </row>
    <row r="48" spans="1:11" x14ac:dyDescent="0.2">
      <c r="E48" s="4"/>
      <c r="G48" s="4"/>
    </row>
    <row r="49" spans="2:12" x14ac:dyDescent="0.2">
      <c r="B49" s="17"/>
      <c r="C49" s="17"/>
      <c r="D49" s="17"/>
      <c r="E49" s="4"/>
      <c r="G49" s="49"/>
      <c r="H49" s="49"/>
      <c r="I49" s="17"/>
      <c r="J49" s="17"/>
      <c r="K49" s="17"/>
    </row>
    <row r="50" spans="2:12" x14ac:dyDescent="0.2">
      <c r="B50" s="4"/>
      <c r="C50" s="4"/>
      <c r="E50" s="4"/>
      <c r="G50" s="49"/>
      <c r="H50" s="4"/>
      <c r="I50" s="6"/>
      <c r="J50" s="6"/>
      <c r="K50" s="6"/>
    </row>
    <row r="51" spans="2:12" x14ac:dyDescent="0.2">
      <c r="E51" s="4"/>
      <c r="G51" s="49"/>
      <c r="H51" s="4"/>
      <c r="K51" s="6"/>
    </row>
    <row r="52" spans="2:12" x14ac:dyDescent="0.2">
      <c r="B52" s="4"/>
      <c r="C52" s="4"/>
      <c r="E52" s="4"/>
      <c r="G52" s="49"/>
      <c r="H52" s="4"/>
      <c r="I52" s="6"/>
      <c r="J52" s="6"/>
      <c r="K52" s="6"/>
      <c r="L52" s="6"/>
    </row>
    <row r="53" spans="2:12" x14ac:dyDescent="0.2">
      <c r="B53" s="4"/>
      <c r="C53" s="4"/>
      <c r="E53" s="4"/>
      <c r="G53" s="49"/>
      <c r="H53" s="4"/>
      <c r="I53" s="6"/>
      <c r="J53" s="6"/>
      <c r="K53" s="6"/>
      <c r="L53" s="6"/>
    </row>
    <row r="54" spans="2:12" x14ac:dyDescent="0.2">
      <c r="E54" s="4"/>
      <c r="G54" s="4"/>
      <c r="H54" s="4"/>
      <c r="I54" s="6"/>
      <c r="K54" s="6"/>
      <c r="L54" s="6"/>
    </row>
    <row r="55" spans="2:12" x14ac:dyDescent="0.2">
      <c r="E55" s="4"/>
      <c r="G55" s="49"/>
      <c r="H55" s="4"/>
      <c r="I55" s="6"/>
      <c r="J55" s="6"/>
      <c r="K55" s="6"/>
      <c r="L55" s="6"/>
    </row>
    <row r="56" spans="2:12" x14ac:dyDescent="0.2">
      <c r="B56" s="4"/>
      <c r="C56" s="4"/>
      <c r="D56" s="4"/>
      <c r="E56" s="4"/>
      <c r="G56" s="2"/>
      <c r="H56" s="4"/>
      <c r="I56" s="6"/>
      <c r="J56" s="6"/>
      <c r="K56" s="6"/>
      <c r="L56" s="6"/>
    </row>
    <row r="57" spans="2:12" x14ac:dyDescent="0.2">
      <c r="B57" s="4"/>
      <c r="E57" s="4"/>
      <c r="G57" s="2"/>
      <c r="H57" s="4"/>
      <c r="I57" s="6"/>
      <c r="J57" s="6"/>
      <c r="K57" s="6"/>
      <c r="L57" s="6"/>
    </row>
    <row r="58" spans="2:12" x14ac:dyDescent="0.2">
      <c r="B58" s="4"/>
      <c r="E58" s="4"/>
      <c r="G58" s="2"/>
      <c r="H58" s="4"/>
      <c r="I58" s="6"/>
      <c r="J58" s="6"/>
      <c r="K58" s="6"/>
      <c r="L58" s="6"/>
    </row>
    <row r="59" spans="2:12" x14ac:dyDescent="0.2">
      <c r="G59" s="4"/>
      <c r="K59" s="6"/>
    </row>
    <row r="60" spans="2:12" x14ac:dyDescent="0.2">
      <c r="G60" s="4"/>
      <c r="K60" s="6"/>
    </row>
    <row r="61" spans="2:12" x14ac:dyDescent="0.2">
      <c r="G61" s="4"/>
      <c r="K61" s="6"/>
    </row>
    <row r="62" spans="2:12" x14ac:dyDescent="0.2">
      <c r="G62" s="4"/>
      <c r="K62" s="6"/>
    </row>
    <row r="63" spans="2:12" x14ac:dyDescent="0.2">
      <c r="G63" s="4"/>
      <c r="K63" s="6"/>
    </row>
    <row r="64" spans="2:12" x14ac:dyDescent="0.2">
      <c r="G64" s="4"/>
      <c r="K64" s="6"/>
    </row>
    <row r="65" spans="7:11" x14ac:dyDescent="0.2">
      <c r="G65" s="4"/>
      <c r="K65" s="6"/>
    </row>
    <row r="66" spans="7:11" x14ac:dyDescent="0.2">
      <c r="G66" s="4"/>
      <c r="K66" s="6"/>
    </row>
    <row r="67" spans="7:11" x14ac:dyDescent="0.2">
      <c r="G67" s="4"/>
      <c r="K67" s="6"/>
    </row>
    <row r="68" spans="7:11" x14ac:dyDescent="0.2">
      <c r="G68" s="4"/>
      <c r="K68" s="6"/>
    </row>
    <row r="69" spans="7:11" x14ac:dyDescent="0.2">
      <c r="G69" s="4"/>
      <c r="K69" s="6"/>
    </row>
    <row r="70" spans="7:11" x14ac:dyDescent="0.2">
      <c r="G70" s="4"/>
      <c r="K70" s="6"/>
    </row>
    <row r="71" spans="7:11" x14ac:dyDescent="0.2">
      <c r="G71" s="4"/>
    </row>
    <row r="75" spans="7:11" x14ac:dyDescent="0.2">
      <c r="G75" s="4"/>
    </row>
  </sheetData>
  <pageMargins left="0" right="0" top="0.39370078740157483" bottom="0" header="0" footer="0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 HCD enero 21</vt:lpstr>
      <vt:lpstr>I HCD febrero21</vt:lpstr>
      <vt:lpstr>I HCD marzo</vt:lpstr>
      <vt:lpstr>I HCD abril</vt:lpstr>
      <vt:lpstr>I HCD mayo</vt:lpstr>
      <vt:lpstr>I HCD junio</vt:lpstr>
      <vt:lpstr>I HCD julio</vt:lpstr>
      <vt:lpstr>I HCD agosto</vt:lpstr>
      <vt:lpstr>I HCD sept</vt:lpstr>
      <vt:lpstr>I HCD oct</vt:lpstr>
      <vt:lpstr>I HCD nov</vt:lpstr>
      <vt:lpstr>I HCD dic</vt:lpstr>
      <vt:lpstr>I HCD ene a dic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Cronos</cp:lastModifiedBy>
  <cp:lastPrinted>2022-06-22T15:16:18Z</cp:lastPrinted>
  <dcterms:created xsi:type="dcterms:W3CDTF">2022-05-10T10:54:00Z</dcterms:created>
  <dcterms:modified xsi:type="dcterms:W3CDTF">2022-06-22T15:42:44Z</dcterms:modified>
</cp:coreProperties>
</file>